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11775" yWindow="60" windowWidth="12120" windowHeight="9405" tabRatio="747"/>
  </bookViews>
  <sheets>
    <sheet name="表紙" sheetId="10" r:id="rId1"/>
    <sheet name="1.定格エネルギー消費量" sheetId="16" r:id="rId2"/>
    <sheet name="3.立上り性能" sheetId="12" r:id="rId3"/>
    <sheet name="5.エネルギー消費量 " sheetId="14" r:id="rId4"/>
  </sheets>
  <definedNames>
    <definedName name="_xlnm.Print_Area" localSheetId="1">'1.定格エネルギー消費量'!$A$2:$K$53,'1.定格エネルギー消費量'!$A$55:$K$111</definedName>
    <definedName name="_xlnm.Print_Area" localSheetId="2">'3.立上り性能'!$A$2:$M$55,'3.立上り性能'!$A$57:$M$106</definedName>
    <definedName name="_xlnm.Print_Area" localSheetId="3">'5.エネルギー消費量 '!$A$2:$L$50,'5.エネルギー消費量 '!$A$52:$L$105,'5.エネルギー消費量 '!$A$107:$L$152</definedName>
    <definedName name="_xlnm.Print_Area" localSheetId="0">表紙!$A$1:$K$45</definedName>
  </definedNames>
  <calcPr calcId="145621"/>
</workbook>
</file>

<file path=xl/calcChain.xml><?xml version="1.0" encoding="utf-8"?>
<calcChain xmlns="http://schemas.openxmlformats.org/spreadsheetml/2006/main">
  <c r="H28" i="16" l="1"/>
  <c r="J29" i="12" l="1"/>
  <c r="J23" i="12"/>
  <c r="J25" i="12"/>
  <c r="I25" i="12"/>
  <c r="F80" i="16" l="1"/>
  <c r="I97" i="14" l="1"/>
  <c r="J97" i="14"/>
  <c r="H78" i="16" l="1"/>
  <c r="N31" i="10"/>
  <c r="N30" i="10"/>
  <c r="N29" i="10"/>
  <c r="B56" i="16" l="1"/>
  <c r="B3" i="16"/>
  <c r="E80" i="16" l="1"/>
  <c r="J17" i="10" s="1"/>
  <c r="H17" i="10" l="1"/>
  <c r="J34" i="14" s="1"/>
  <c r="J29" i="10" l="1"/>
  <c r="J31" i="10"/>
  <c r="J30" i="10"/>
  <c r="C108" i="14"/>
  <c r="I43" i="12"/>
  <c r="I33" i="12" s="1"/>
  <c r="I11" i="14" s="1"/>
  <c r="I12" i="14" s="1"/>
  <c r="I86" i="14"/>
  <c r="J109" i="14"/>
  <c r="C109" i="14"/>
  <c r="K108" i="14"/>
  <c r="C3" i="14"/>
  <c r="K3" i="14"/>
  <c r="C4" i="14"/>
  <c r="J4" i="14"/>
  <c r="I19" i="14"/>
  <c r="I20" i="14" s="1"/>
  <c r="J19" i="14"/>
  <c r="J20" i="14" s="1"/>
  <c r="J86" i="14"/>
  <c r="C53" i="14"/>
  <c r="K53" i="14"/>
  <c r="C54" i="14"/>
  <c r="J54" i="14"/>
  <c r="C3" i="12"/>
  <c r="K3" i="12"/>
  <c r="C4" i="12"/>
  <c r="J4" i="12"/>
  <c r="H20" i="10"/>
  <c r="J61" i="14"/>
  <c r="J43" i="12"/>
  <c r="C58" i="12"/>
  <c r="K58" i="12"/>
  <c r="C59" i="12"/>
  <c r="J59" i="12"/>
  <c r="J3" i="16"/>
  <c r="J56" i="16" s="1"/>
  <c r="B4" i="16"/>
  <c r="B57" i="16" s="1"/>
  <c r="H4" i="16"/>
  <c r="H57" i="16" s="1"/>
  <c r="J33" i="12" l="1"/>
  <c r="J11" i="14" s="1"/>
  <c r="J12" i="14" s="1"/>
  <c r="J14" i="14" s="1"/>
  <c r="H35" i="16"/>
  <c r="H50" i="16" s="1"/>
  <c r="H16" i="10" s="1"/>
  <c r="J29" i="14" s="1"/>
  <c r="J31" i="14" s="1"/>
  <c r="I65" i="14"/>
  <c r="I67" i="14" s="1"/>
  <c r="J65" i="14"/>
  <c r="I100" i="14"/>
  <c r="J36" i="14"/>
  <c r="H19" i="10"/>
  <c r="J22" i="14"/>
  <c r="H24" i="10" s="1"/>
  <c r="J100" i="14"/>
  <c r="J31" i="12"/>
  <c r="J119" i="14" l="1"/>
  <c r="H25" i="10"/>
  <c r="J102" i="14"/>
  <c r="H28" i="10" s="1"/>
  <c r="H26" i="10"/>
  <c r="J126" i="14"/>
  <c r="J24" i="14"/>
  <c r="J125" i="14"/>
  <c r="J67" i="14"/>
  <c r="J69" i="14" s="1"/>
  <c r="H23" i="10"/>
  <c r="J118" i="14"/>
  <c r="J16" i="14"/>
  <c r="J127" i="14" l="1"/>
  <c r="J123" i="14" s="1"/>
  <c r="J104" i="14"/>
  <c r="J71" i="14"/>
  <c r="H31" i="10" l="1"/>
  <c r="J120" i="14"/>
  <c r="H27" i="10"/>
  <c r="J116" i="14" l="1"/>
  <c r="H29" i="10" s="1"/>
</calcChain>
</file>

<file path=xl/sharedStrings.xml><?xml version="1.0" encoding="utf-8"?>
<sst xmlns="http://schemas.openxmlformats.org/spreadsheetml/2006/main" count="509" uniqueCount="314">
  <si>
    <t>型　　式</t>
    <rPh sb="0" eb="1">
      <t>カタ</t>
    </rPh>
    <rPh sb="3" eb="4">
      <t>シキ</t>
    </rPh>
    <phoneticPr fontId="3"/>
  </si>
  <si>
    <t>製造者名</t>
    <rPh sb="0" eb="2">
      <t>セイゾウ</t>
    </rPh>
    <rPh sb="2" eb="3">
      <t>シャ</t>
    </rPh>
    <rPh sb="3" eb="4">
      <t>メイ</t>
    </rPh>
    <phoneticPr fontId="3"/>
  </si>
  <si>
    <t>（℃）</t>
  </si>
  <si>
    <t>立上りグラフ</t>
    <rPh sb="0" eb="2">
      <t>タチアガ</t>
    </rPh>
    <phoneticPr fontId="3"/>
  </si>
  <si>
    <t>試験場所</t>
    <rPh sb="0" eb="2">
      <t>シケン</t>
    </rPh>
    <rPh sb="2" eb="4">
      <t>バショ</t>
    </rPh>
    <phoneticPr fontId="3"/>
  </si>
  <si>
    <t>電　　源</t>
    <rPh sb="0" eb="1">
      <t>デン</t>
    </rPh>
    <rPh sb="3" eb="4">
      <t>ミナモト</t>
    </rPh>
    <phoneticPr fontId="3"/>
  </si>
  <si>
    <t>機器の
主な仕様</t>
    <rPh sb="0" eb="2">
      <t>キキ</t>
    </rPh>
    <rPh sb="4" eb="5">
      <t>オモ</t>
    </rPh>
    <rPh sb="6" eb="8">
      <t>シヨウ</t>
    </rPh>
    <phoneticPr fontId="3"/>
  </si>
  <si>
    <t>1回目</t>
    <rPh sb="1" eb="3">
      <t>カイメ</t>
    </rPh>
    <phoneticPr fontId="3"/>
  </si>
  <si>
    <t>品　　目</t>
    <rPh sb="0" eb="1">
      <t>シナ</t>
    </rPh>
    <rPh sb="3" eb="4">
      <t>メ</t>
    </rPh>
    <phoneticPr fontId="3"/>
  </si>
  <si>
    <t>名　　称</t>
    <rPh sb="0" eb="1">
      <t>ナ</t>
    </rPh>
    <rPh sb="3" eb="4">
      <t>ショウ</t>
    </rPh>
    <phoneticPr fontId="3"/>
  </si>
  <si>
    <t>気圧(hPa)</t>
    <rPh sb="0" eb="1">
      <t>キ</t>
    </rPh>
    <rPh sb="1" eb="2">
      <t>アツ</t>
    </rPh>
    <phoneticPr fontId="3"/>
  </si>
  <si>
    <t>重量(kg)</t>
    <rPh sb="0" eb="2">
      <t>ジュウリョウ</t>
    </rPh>
    <phoneticPr fontId="3"/>
  </si>
  <si>
    <t>(kWh/回)</t>
    <rPh sb="5" eb="6">
      <t>カイ</t>
    </rPh>
    <phoneticPr fontId="3"/>
  </si>
  <si>
    <t>誤差</t>
    <rPh sb="0" eb="2">
      <t>ゴサ</t>
    </rPh>
    <phoneticPr fontId="3"/>
  </si>
  <si>
    <t>2回目</t>
    <rPh sb="1" eb="3">
      <t>カイメ</t>
    </rPh>
    <phoneticPr fontId="3"/>
  </si>
  <si>
    <t>作成日</t>
    <rPh sb="0" eb="2">
      <t>サクセイ</t>
    </rPh>
    <rPh sb="2" eb="3">
      <t>ニチ</t>
    </rPh>
    <phoneticPr fontId="3"/>
  </si>
  <si>
    <t>担当部署</t>
    <rPh sb="0" eb="2">
      <t>タントウ</t>
    </rPh>
    <rPh sb="2" eb="4">
      <t>ブショ</t>
    </rPh>
    <phoneticPr fontId="3"/>
  </si>
  <si>
    <t>試験期間</t>
    <rPh sb="0" eb="2">
      <t>シケン</t>
    </rPh>
    <rPh sb="2" eb="4">
      <t>キカン</t>
    </rPh>
    <phoneticPr fontId="3"/>
  </si>
  <si>
    <t>測定機器</t>
    <rPh sb="0" eb="2">
      <t>ソクテイ</t>
    </rPh>
    <rPh sb="2" eb="4">
      <t>キキ</t>
    </rPh>
    <phoneticPr fontId="3"/>
  </si>
  <si>
    <t>(H)</t>
    <phoneticPr fontId="3"/>
  </si>
  <si>
    <t>試験日</t>
    <rPh sb="0" eb="3">
      <t>シケンビ</t>
    </rPh>
    <phoneticPr fontId="3"/>
  </si>
  <si>
    <t>室温(℃)</t>
    <phoneticPr fontId="3"/>
  </si>
  <si>
    <t>室温(℃)</t>
    <phoneticPr fontId="3"/>
  </si>
  <si>
    <t>（min）</t>
    <phoneticPr fontId="3"/>
  </si>
  <si>
    <t>（kWh/回）</t>
    <rPh sb="5" eb="6">
      <t>カイ</t>
    </rPh>
    <phoneticPr fontId="3"/>
  </si>
  <si>
    <t>（回/日）</t>
    <rPh sb="1" eb="2">
      <t>カイ</t>
    </rPh>
    <rPh sb="3" eb="4">
      <t>ニチ</t>
    </rPh>
    <phoneticPr fontId="3"/>
  </si>
  <si>
    <t>湿度(％)</t>
    <rPh sb="0" eb="1">
      <t>シツ</t>
    </rPh>
    <rPh sb="1" eb="2">
      <t>タビ</t>
    </rPh>
    <phoneticPr fontId="3"/>
  </si>
  <si>
    <t>①立上り時</t>
    <phoneticPr fontId="3"/>
  </si>
  <si>
    <t>（kW）</t>
    <phoneticPr fontId="3"/>
  </si>
  <si>
    <t>（小数点以下1位）</t>
    <rPh sb="1" eb="4">
      <t>ショウスウテン</t>
    </rPh>
    <rPh sb="4" eb="6">
      <t>イカ</t>
    </rPh>
    <rPh sb="7" eb="8">
      <t>イ</t>
    </rPh>
    <phoneticPr fontId="3"/>
  </si>
  <si>
    <t>（小数点以下2位）</t>
    <rPh sb="1" eb="4">
      <t>ショウスウテン</t>
    </rPh>
    <rPh sb="4" eb="6">
      <t>イカ</t>
    </rPh>
    <rPh sb="7" eb="8">
      <t>イ</t>
    </rPh>
    <phoneticPr fontId="3"/>
  </si>
  <si>
    <t>（小数点以下3位）</t>
    <rPh sb="1" eb="4">
      <t>ショウスウテン</t>
    </rPh>
    <rPh sb="4" eb="6">
      <t>イカ</t>
    </rPh>
    <rPh sb="7" eb="8">
      <t>イ</t>
    </rPh>
    <phoneticPr fontId="3"/>
  </si>
  <si>
    <t>～</t>
    <phoneticPr fontId="3"/>
  </si>
  <si>
    <t>(W)×</t>
    <phoneticPr fontId="3"/>
  </si>
  <si>
    <t>湿度(%)</t>
    <rPh sb="0" eb="1">
      <t>シツ</t>
    </rPh>
    <rPh sb="1" eb="2">
      <t>タビ</t>
    </rPh>
    <phoneticPr fontId="3"/>
  </si>
  <si>
    <t>（℃）</t>
    <phoneticPr fontId="3"/>
  </si>
  <si>
    <t>(kW)</t>
    <phoneticPr fontId="3"/>
  </si>
  <si>
    <t>（整数）</t>
    <rPh sb="1" eb="3">
      <t>セイスウ</t>
    </rPh>
    <phoneticPr fontId="3"/>
  </si>
  <si>
    <t>外形寸法(mm)</t>
    <rPh sb="0" eb="2">
      <t>ガイケイ</t>
    </rPh>
    <rPh sb="2" eb="4">
      <t>スンポウ</t>
    </rPh>
    <phoneticPr fontId="3"/>
  </si>
  <si>
    <t>セールス
ポイント等</t>
    <rPh sb="9" eb="10">
      <t>トウ</t>
    </rPh>
    <phoneticPr fontId="3"/>
  </si>
  <si>
    <t>（kW）</t>
    <phoneticPr fontId="3"/>
  </si>
  <si>
    <t>（kPa）</t>
    <phoneticPr fontId="3"/>
  </si>
  <si>
    <t>(kW)</t>
    <phoneticPr fontId="3"/>
  </si>
  <si>
    <t>(%)</t>
    <phoneticPr fontId="3"/>
  </si>
  <si>
    <t>(kW)</t>
    <phoneticPr fontId="3"/>
  </si>
  <si>
    <t>定格エネルギー消費量（ガス）</t>
    <rPh sb="0" eb="2">
      <t>テイカク</t>
    </rPh>
    <rPh sb="7" eb="9">
      <t>ショウヒ</t>
    </rPh>
    <phoneticPr fontId="3"/>
  </si>
  <si>
    <t>製造者名</t>
    <rPh sb="0" eb="3">
      <t>セイゾウシャ</t>
    </rPh>
    <rPh sb="3" eb="4">
      <t>メイ</t>
    </rPh>
    <phoneticPr fontId="3"/>
  </si>
  <si>
    <t>(s)</t>
    <phoneticPr fontId="3"/>
  </si>
  <si>
    <t>試験機器の最大消費電力</t>
    <rPh sb="0" eb="2">
      <t>シケン</t>
    </rPh>
    <rPh sb="2" eb="4">
      <t>キキ</t>
    </rPh>
    <phoneticPr fontId="3"/>
  </si>
  <si>
    <t>(℃）</t>
    <phoneticPr fontId="3"/>
  </si>
  <si>
    <t>(kWh/h)</t>
    <phoneticPr fontId="3"/>
  </si>
  <si>
    <t>(kWh/h)</t>
    <phoneticPr fontId="3"/>
  </si>
  <si>
    <t xml:space="preserve"> (kWh/日）</t>
  </si>
  <si>
    <t>1回目</t>
    <rPh sb="1" eb="3">
      <t>カイメ</t>
    </rPh>
    <phoneticPr fontId="3"/>
  </si>
  <si>
    <t>試験日</t>
    <rPh sb="0" eb="3">
      <t>シケンビ</t>
    </rPh>
    <phoneticPr fontId="3"/>
  </si>
  <si>
    <t>2回目</t>
    <rPh sb="1" eb="3">
      <t>カイメ</t>
    </rPh>
    <phoneticPr fontId="3"/>
  </si>
  <si>
    <t>(min)</t>
    <phoneticPr fontId="3"/>
  </si>
  <si>
    <t>(kWh)</t>
    <phoneticPr fontId="3"/>
  </si>
  <si>
    <t>（kWh/h）</t>
    <phoneticPr fontId="3"/>
  </si>
  <si>
    <t>（h/日）</t>
    <rPh sb="3" eb="4">
      <t>ニチ</t>
    </rPh>
    <phoneticPr fontId="3"/>
  </si>
  <si>
    <t>(kWh/h)</t>
    <phoneticPr fontId="3"/>
  </si>
  <si>
    <t>ガス種</t>
    <phoneticPr fontId="3"/>
  </si>
  <si>
    <t>火床寸法(mm)</t>
    <rPh sb="0" eb="1">
      <t>ヒ</t>
    </rPh>
    <rPh sb="1" eb="2">
      <t>ユカ</t>
    </rPh>
    <rPh sb="2" eb="4">
      <t>スンポウ</t>
    </rPh>
    <phoneticPr fontId="3"/>
  </si>
  <si>
    <t>(W)×</t>
    <phoneticPr fontId="3"/>
  </si>
  <si>
    <t>(D)×</t>
    <phoneticPr fontId="3"/>
  </si>
  <si>
    <r>
      <t>（ｋJ/m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N)</t>
    </r>
    <phoneticPr fontId="3"/>
  </si>
  <si>
    <t>(min）</t>
    <phoneticPr fontId="3"/>
  </si>
  <si>
    <t>②調理時</t>
    <phoneticPr fontId="3"/>
  </si>
  <si>
    <t>③待機時</t>
    <phoneticPr fontId="3"/>
  </si>
  <si>
    <t>調理時間を想定した日あたりエネルギー消費量を計算する。</t>
    <rPh sb="0" eb="2">
      <t>チョウリ</t>
    </rPh>
    <rPh sb="2" eb="4">
      <t>ジカン</t>
    </rPh>
    <rPh sb="18" eb="20">
      <t>ショウヒ</t>
    </rPh>
    <rPh sb="22" eb="24">
      <t>ケイサン</t>
    </rPh>
    <phoneticPr fontId="3"/>
  </si>
  <si>
    <t>(D)</t>
    <phoneticPr fontId="3"/>
  </si>
  <si>
    <t>(kW)</t>
    <phoneticPr fontId="3"/>
  </si>
  <si>
    <t>(%)</t>
    <phoneticPr fontId="3"/>
  </si>
  <si>
    <t>　（ガス）　</t>
    <phoneticPr fontId="3"/>
  </si>
  <si>
    <t>　（電気）</t>
    <rPh sb="2" eb="4">
      <t>デンキ</t>
    </rPh>
    <phoneticPr fontId="3"/>
  </si>
  <si>
    <t>　（電気）</t>
    <phoneticPr fontId="3"/>
  </si>
  <si>
    <t>番号</t>
    <rPh sb="0" eb="2">
      <t>バンゴウ</t>
    </rPh>
    <phoneticPr fontId="3"/>
  </si>
  <si>
    <t>業務用厨房熱機器等性能測定結果　【ガス機器】</t>
    <rPh sb="0" eb="3">
      <t>ギョウムヨウ</t>
    </rPh>
    <rPh sb="3" eb="5">
      <t>チュウボウ</t>
    </rPh>
    <rPh sb="5" eb="6">
      <t>ネツ</t>
    </rPh>
    <rPh sb="6" eb="8">
      <t>キキ</t>
    </rPh>
    <rPh sb="8" eb="9">
      <t>トウ</t>
    </rPh>
    <rPh sb="9" eb="11">
      <t>セイノウ</t>
    </rPh>
    <rPh sb="11" eb="13">
      <t>ソクテイ</t>
    </rPh>
    <rPh sb="13" eb="15">
      <t>ケッカ</t>
    </rPh>
    <rPh sb="19" eb="21">
      <t>キキ</t>
    </rPh>
    <phoneticPr fontId="3"/>
  </si>
  <si>
    <t>　1.定格エネルギー消費量</t>
    <rPh sb="3" eb="5">
      <t>テイカク</t>
    </rPh>
    <rPh sb="10" eb="13">
      <t>ショウヒリョウ</t>
    </rPh>
    <phoneticPr fontId="3"/>
  </si>
  <si>
    <t>　2.熱効率</t>
    <phoneticPr fontId="3"/>
  </si>
  <si>
    <t>　3.立上り性能</t>
    <phoneticPr fontId="3"/>
  </si>
  <si>
    <t>　4.調理能力</t>
    <phoneticPr fontId="3"/>
  </si>
  <si>
    <t>　5.エネルギー消費量</t>
    <rPh sb="8" eb="10">
      <t>ショウヒ</t>
    </rPh>
    <rPh sb="10" eb="11">
      <t>リョウ</t>
    </rPh>
    <phoneticPr fontId="3"/>
  </si>
  <si>
    <t>【ガス】</t>
    <phoneticPr fontId="3"/>
  </si>
  <si>
    <t>【電気】</t>
    <rPh sb="1" eb="3">
      <t>デンキ</t>
    </rPh>
    <phoneticPr fontId="3"/>
  </si>
  <si>
    <t>　　①立上り時</t>
    <rPh sb="3" eb="5">
      <t>タチアガ</t>
    </rPh>
    <rPh sb="6" eb="7">
      <t>ジ</t>
    </rPh>
    <phoneticPr fontId="3"/>
  </si>
  <si>
    <t>　　②調理時</t>
    <rPh sb="3" eb="5">
      <t>チョウリ</t>
    </rPh>
    <rPh sb="5" eb="6">
      <t>ジ</t>
    </rPh>
    <phoneticPr fontId="3"/>
  </si>
  <si>
    <t>　　③待機時</t>
    <rPh sb="3" eb="5">
      <t>タイキ</t>
    </rPh>
    <rPh sb="5" eb="6">
      <t>ジ</t>
    </rPh>
    <phoneticPr fontId="3"/>
  </si>
  <si>
    <t>測定写真</t>
  </si>
  <si>
    <t>型　式</t>
    <rPh sb="0" eb="1">
      <t>カタ</t>
    </rPh>
    <rPh sb="2" eb="3">
      <t>シキ</t>
    </rPh>
    <phoneticPr fontId="3"/>
  </si>
  <si>
    <t>試験機器の最大ガス消費量</t>
    <rPh sb="0" eb="2">
      <t>シケン</t>
    </rPh>
    <rPh sb="2" eb="4">
      <t>キキ</t>
    </rPh>
    <rPh sb="5" eb="7">
      <t>サイダイ</t>
    </rPh>
    <rPh sb="9" eb="12">
      <t>ショウヒリョウ</t>
    </rPh>
    <phoneticPr fontId="3"/>
  </si>
  <si>
    <t>定格消費電力</t>
    <rPh sb="0" eb="2">
      <t>テイカク</t>
    </rPh>
    <rPh sb="4" eb="6">
      <t>デンリョク</t>
    </rPh>
    <phoneticPr fontId="3"/>
  </si>
  <si>
    <t>　　　　最大ガス消費量測定グラフ</t>
    <rPh sb="4" eb="6">
      <t>サイダイ</t>
    </rPh>
    <rPh sb="8" eb="11">
      <t>ショウヒリョウ</t>
    </rPh>
    <rPh sb="11" eb="13">
      <t>ソクテイ</t>
    </rPh>
    <phoneticPr fontId="3"/>
  </si>
  <si>
    <t>　 　最大消費電力測定グラフ</t>
    <rPh sb="3" eb="5">
      <t>サイダイ</t>
    </rPh>
    <rPh sb="5" eb="7">
      <t>ショウヒ</t>
    </rPh>
    <rPh sb="7" eb="9">
      <t>デンリョク</t>
    </rPh>
    <rPh sb="9" eb="11">
      <t>ソクテイ</t>
    </rPh>
    <phoneticPr fontId="3"/>
  </si>
  <si>
    <t xml:space="preserve">     測定写真</t>
    <rPh sb="5" eb="7">
      <t>ソクテイ</t>
    </rPh>
    <rPh sb="7" eb="9">
      <t>シャシン</t>
    </rPh>
    <phoneticPr fontId="4"/>
  </si>
  <si>
    <t>①：「ガス消費量の算出」に規定する次式にて算出する場合</t>
    <rPh sb="25" eb="27">
      <t>バアイ</t>
    </rPh>
    <phoneticPr fontId="26"/>
  </si>
  <si>
    <t>業務用厨房熱機器等性能測定結果　【ガス機器】</t>
    <phoneticPr fontId="26"/>
  </si>
  <si>
    <t>業務用厨房熱機器等性能測定結果　【ガス機器】</t>
    <phoneticPr fontId="26"/>
  </si>
  <si>
    <t>②：「JIS S2093 家庭用ガス燃焼機器の試験方法」の「9.ガス消費量試験」に規定されている次式にて算出した値を用いる場合　</t>
    <rPh sb="48" eb="50">
      <t>ジシキ</t>
    </rPh>
    <rPh sb="52" eb="54">
      <t>サンシュツ</t>
    </rPh>
    <rPh sb="56" eb="57">
      <t>アタイ</t>
    </rPh>
    <rPh sb="58" eb="59">
      <t>モチ</t>
    </rPh>
    <rPh sb="61" eb="63">
      <t>バアイ</t>
    </rPh>
    <phoneticPr fontId="3"/>
  </si>
  <si>
    <t>規定なし</t>
  </si>
  <si>
    <t>：実測時間[s]</t>
  </si>
  <si>
    <t>： 測定時のガスメータ内のガス温度[℃]</t>
  </si>
  <si>
    <t>： 測定時の大気圧[kPa]</t>
  </si>
  <si>
    <t>： 測定時のガスメータ内のガス圧力[kPa]</t>
  </si>
  <si>
    <t>： 試験機器の定格エネルギー消費量（ガス）[kW]</t>
  </si>
  <si>
    <t>： 試験機器の最大消費電力と定格消費電力の差</t>
  </si>
  <si>
    <t>： 定格消費電力[kW]</t>
    <phoneticPr fontId="3"/>
  </si>
  <si>
    <t>　　消費電力の許容差</t>
    <rPh sb="2" eb="4">
      <t>ショウヒ</t>
    </rPh>
    <rPh sb="4" eb="6">
      <t>デンリョク</t>
    </rPh>
    <rPh sb="7" eb="9">
      <t>キョヨウ</t>
    </rPh>
    <rPh sb="9" eb="10">
      <t>サ</t>
    </rPh>
    <phoneticPr fontId="3"/>
  </si>
  <si>
    <t xml:space="preserve"> ： 立上り性能[min]</t>
  </si>
  <si>
    <t>： 立上り性能[min]</t>
    <phoneticPr fontId="3"/>
  </si>
  <si>
    <t>： 消費電力量[kWh/回]</t>
  </si>
  <si>
    <t>： 赤外線放射体の飽和温度[℃]</t>
    <phoneticPr fontId="3"/>
  </si>
  <si>
    <t>： 立上り目標温度[℃]</t>
    <phoneticPr fontId="3"/>
  </si>
  <si>
    <r>
      <rPr>
        <sz val="10"/>
        <rFont val="ＭＳ Ｐゴシック"/>
        <family val="3"/>
        <charset val="128"/>
      </rPr>
      <t>：　</t>
    </r>
    <r>
      <rPr>
        <sz val="10"/>
        <rFont val="ＭＳ Ｐゴシック"/>
        <family val="3"/>
        <charset val="128"/>
      </rPr>
      <t>ガス消費量[kWh/回]</t>
    </r>
    <phoneticPr fontId="3"/>
  </si>
  <si>
    <t>：　消費電力量[kWh/回]</t>
    <phoneticPr fontId="3"/>
  </si>
  <si>
    <t>：　立上り時消費電力量[kWh/回]</t>
    <phoneticPr fontId="3"/>
  </si>
  <si>
    <t>：　待機時ガス消費量[kWh/h]</t>
    <phoneticPr fontId="3"/>
  </si>
  <si>
    <t>：　ガス消費量[kWh]</t>
    <phoneticPr fontId="3"/>
  </si>
  <si>
    <t>：　測定時のガスメータ内のガス温度[℃]</t>
    <phoneticPr fontId="3"/>
  </si>
  <si>
    <t>：　測定時の大気圧[kPa]</t>
    <phoneticPr fontId="3"/>
  </si>
  <si>
    <t>：　測定時のガスメータ内のガス圧力[kPa]</t>
    <phoneticPr fontId="3"/>
  </si>
  <si>
    <t>：　消費電力量[kWh/回]</t>
    <phoneticPr fontId="3"/>
  </si>
  <si>
    <t>：　待機時消費電力量[kWh/h]</t>
    <phoneticPr fontId="3"/>
  </si>
  <si>
    <t>：　日あたりガス消費量（時間想定）[kWh/日]</t>
    <phoneticPr fontId="3"/>
  </si>
  <si>
    <t>：　立上り時ガス消費量[kWh/回]</t>
    <phoneticPr fontId="3"/>
  </si>
  <si>
    <t>：　調理時ガス消費量[kWh/h]</t>
    <phoneticPr fontId="3"/>
  </si>
  <si>
    <t>：　待機時ガス消費量[kWh/h]</t>
    <phoneticPr fontId="3"/>
  </si>
  <si>
    <t>：　日あたり消費電力量（時間想定）[kWh/日]</t>
    <phoneticPr fontId="3"/>
  </si>
  <si>
    <t>：　立上り時消費電力量[kWh/回]</t>
    <phoneticPr fontId="3"/>
  </si>
  <si>
    <t>：　 調理時消費電力量[kWh/h]</t>
    <phoneticPr fontId="3"/>
  </si>
  <si>
    <t>：　待機時消費電力量[kWh/h]</t>
    <phoneticPr fontId="3"/>
  </si>
  <si>
    <t>：　立上り回数[回/日]　標準値は12回/日</t>
    <phoneticPr fontId="3"/>
  </si>
  <si>
    <t xml:space="preserve">  ※業務用ガス厨房機器検査規程（JIA D001）のガス消費量の計算式と同じ式</t>
    <phoneticPr fontId="3"/>
  </si>
  <si>
    <r>
      <t>： 温度</t>
    </r>
    <r>
      <rPr>
        <i/>
        <sz val="10"/>
        <rFont val="Century"/>
        <family val="1"/>
      </rPr>
      <t>θ</t>
    </r>
    <r>
      <rPr>
        <vertAlign val="subscript"/>
        <sz val="10"/>
        <rFont val="Century"/>
        <family val="1"/>
      </rPr>
      <t>G</t>
    </r>
    <r>
      <rPr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℃における飽和水蒸気圧[kPa]</t>
    </r>
    <phoneticPr fontId="3"/>
  </si>
  <si>
    <r>
      <t>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phoneticPr fontId="3"/>
  </si>
  <si>
    <r>
      <t>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phoneticPr fontId="3"/>
  </si>
  <si>
    <r>
      <t>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phoneticPr fontId="3"/>
  </si>
  <si>
    <r>
      <t>： 実測ガス流量[m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 xml:space="preserve">] </t>
    </r>
    <phoneticPr fontId="3"/>
  </si>
  <si>
    <r>
      <t>： 使用ガスの総発熱量[kJ/m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N]</t>
    </r>
    <phoneticPr fontId="3"/>
  </si>
  <si>
    <r>
      <t>： 使用ガスの総発熱量[kJ/m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N]</t>
    </r>
    <phoneticPr fontId="3"/>
  </si>
  <si>
    <r>
      <t>： 実測ガス流量[m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 xml:space="preserve">] </t>
    </r>
    <phoneticPr fontId="3"/>
  </si>
  <si>
    <r>
      <t>（kJ/m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N)</t>
    </r>
    <phoneticPr fontId="3"/>
  </si>
  <si>
    <r>
      <t>（kJ/m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N)</t>
    </r>
    <phoneticPr fontId="3"/>
  </si>
  <si>
    <t>（削除NG)</t>
    <rPh sb="1" eb="3">
      <t>サクジョ</t>
    </rPh>
    <phoneticPr fontId="3"/>
  </si>
  <si>
    <r>
      <t>：　使用ガスの総発熱量[kJ/m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N]</t>
    </r>
    <phoneticPr fontId="3"/>
  </si>
  <si>
    <r>
      <t>：　実測ガス流量[m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 xml:space="preserve">] </t>
    </r>
    <phoneticPr fontId="3"/>
  </si>
  <si>
    <t>： 試験機器の最大ガス消費量[kW]</t>
    <phoneticPr fontId="3"/>
  </si>
  <si>
    <t>： 試験機器の最大消費電力[kW]</t>
    <phoneticPr fontId="3"/>
  </si>
  <si>
    <t>： 試験機器の最大ガス消費量[kW]</t>
    <phoneticPr fontId="3"/>
  </si>
  <si>
    <t>：　調理時間[h/日] 　　標準値は5h/日</t>
    <phoneticPr fontId="3"/>
  </si>
  <si>
    <t>：　待機時間[h/日] 　　標準値は2h/日</t>
    <phoneticPr fontId="3"/>
  </si>
  <si>
    <r>
      <t>p</t>
    </r>
    <r>
      <rPr>
        <vertAlign val="subscript"/>
        <sz val="14"/>
        <rFont val="Cambria"/>
        <family val="1"/>
      </rPr>
      <t>rG</t>
    </r>
    <phoneticPr fontId="3"/>
  </si>
  <si>
    <t>：　立上り時ガス消費量[kWh/回]</t>
    <phoneticPr fontId="3"/>
  </si>
  <si>
    <t>性能測定結果</t>
    <rPh sb="0" eb="6">
      <t>セイノウソクテイケッカ</t>
    </rPh>
    <phoneticPr fontId="3"/>
  </si>
  <si>
    <r>
      <t>Q</t>
    </r>
    <r>
      <rPr>
        <vertAlign val="subscript"/>
        <sz val="14"/>
        <rFont val="Cambria"/>
        <family val="1"/>
      </rPr>
      <t>sG</t>
    </r>
    <phoneticPr fontId="3"/>
  </si>
  <si>
    <r>
      <t>Q</t>
    </r>
    <r>
      <rPr>
        <vertAlign val="subscript"/>
        <sz val="14"/>
        <rFont val="Cambria"/>
        <family val="1"/>
      </rPr>
      <t>sE</t>
    </r>
    <phoneticPr fontId="3"/>
  </si>
  <si>
    <r>
      <t>Q</t>
    </r>
    <r>
      <rPr>
        <vertAlign val="subscript"/>
        <sz val="14"/>
        <rFont val="Cambria"/>
        <family val="1"/>
      </rPr>
      <t>cG</t>
    </r>
    <phoneticPr fontId="3"/>
  </si>
  <si>
    <r>
      <t>Q</t>
    </r>
    <r>
      <rPr>
        <vertAlign val="subscript"/>
        <sz val="14"/>
        <rFont val="Cambria"/>
        <family val="1"/>
      </rPr>
      <t>cE</t>
    </r>
    <phoneticPr fontId="3"/>
  </si>
  <si>
    <r>
      <t>Q</t>
    </r>
    <r>
      <rPr>
        <vertAlign val="subscript"/>
        <sz val="14"/>
        <rFont val="Cambria"/>
        <family val="1"/>
      </rPr>
      <t>iG</t>
    </r>
    <phoneticPr fontId="3"/>
  </si>
  <si>
    <r>
      <t>Q</t>
    </r>
    <r>
      <rPr>
        <vertAlign val="subscript"/>
        <sz val="14"/>
        <rFont val="Cambria"/>
        <family val="1"/>
      </rPr>
      <t>iE</t>
    </r>
    <phoneticPr fontId="3"/>
  </si>
  <si>
    <r>
      <t>Q</t>
    </r>
    <r>
      <rPr>
        <vertAlign val="subscript"/>
        <sz val="14"/>
        <rFont val="Cambria"/>
        <family val="1"/>
      </rPr>
      <t>dNG</t>
    </r>
    <phoneticPr fontId="3"/>
  </si>
  <si>
    <r>
      <t>Q</t>
    </r>
    <r>
      <rPr>
        <vertAlign val="subscript"/>
        <sz val="14"/>
        <rFont val="Cambria"/>
        <family val="1"/>
      </rPr>
      <t>dNE</t>
    </r>
    <phoneticPr fontId="3"/>
  </si>
  <si>
    <r>
      <rPr>
        <i/>
        <sz val="14"/>
        <rFont val="Cambria"/>
        <family val="1"/>
      </rPr>
      <t>θ</t>
    </r>
    <r>
      <rPr>
        <vertAlign val="subscript"/>
        <sz val="14"/>
        <rFont val="Cambria"/>
        <family val="1"/>
      </rPr>
      <t>x</t>
    </r>
    <phoneticPr fontId="3"/>
  </si>
  <si>
    <t>品　目</t>
    <rPh sb="0" eb="1">
      <t>シナ</t>
    </rPh>
    <rPh sb="2" eb="3">
      <t>メ</t>
    </rPh>
    <phoneticPr fontId="3"/>
  </si>
  <si>
    <r>
      <t>　　最大ガス消費量</t>
    </r>
    <r>
      <rPr>
        <sz val="10"/>
        <rFont val="Cambria"/>
        <family val="1"/>
      </rPr>
      <t xml:space="preserve"> 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ＭＳ Ｐゴシック"/>
        <family val="3"/>
        <charset val="128"/>
      </rPr>
      <t xml:space="preserve"> [kW] の算出方法は、次の①、②式より選択する。</t>
    </r>
    <rPh sb="2" eb="4">
      <t>サイダイ</t>
    </rPh>
    <rPh sb="6" eb="8">
      <t>ショウヒ</t>
    </rPh>
    <rPh sb="8" eb="9">
      <t>リョウ</t>
    </rPh>
    <rPh sb="20" eb="22">
      <t>サンシュツ</t>
    </rPh>
    <rPh sb="22" eb="24">
      <t>ホウホウ</t>
    </rPh>
    <rPh sb="26" eb="27">
      <t>ツギ</t>
    </rPh>
    <rPh sb="31" eb="32">
      <t>シキ</t>
    </rPh>
    <rPh sb="34" eb="36">
      <t>センタク</t>
    </rPh>
    <phoneticPr fontId="3"/>
  </si>
  <si>
    <r>
      <t>T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/>
    </r>
    <phoneticPr fontId="3"/>
  </si>
  <si>
    <r>
      <t>U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/>
    </r>
    <phoneticPr fontId="3"/>
  </si>
  <si>
    <r>
      <t>J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/>
    </r>
    <phoneticPr fontId="3"/>
  </si>
  <si>
    <r>
      <t>θ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/>
    </r>
    <phoneticPr fontId="3"/>
  </si>
  <si>
    <r>
      <t>Π</t>
    </r>
    <r>
      <rPr>
        <vertAlign val="subscript"/>
        <sz val="10"/>
        <rFont val="Cambria"/>
        <family val="1"/>
      </rPr>
      <t>r</t>
    </r>
    <r>
      <rPr>
        <sz val="10"/>
        <rFont val="Cambria"/>
        <family val="1"/>
      </rPr>
      <t xml:space="preserve"> </t>
    </r>
    <phoneticPr fontId="3"/>
  </si>
  <si>
    <r>
      <t>Π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</t>
    </r>
    <phoneticPr fontId="3"/>
  </si>
  <si>
    <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</si>
  <si>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</si>
  <si>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U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</si>
  <si>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J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</si>
  <si>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</si>
  <si>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r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</si>
  <si>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</si>
  <si>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 xml:space="preserve">s </t>
    </r>
    <r>
      <rPr>
        <sz val="10"/>
        <rFont val="Cambria"/>
        <family val="1"/>
      </rPr>
      <t>=</t>
    </r>
    <phoneticPr fontId="3"/>
  </si>
  <si>
    <r>
      <t>　　乾式ガス流量計を用いて測定する場合は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 </t>
    </r>
    <r>
      <rPr>
        <sz val="10"/>
        <rFont val="ＭＳ Ｐゴシック"/>
        <family val="3"/>
        <charset val="128"/>
      </rPr>
      <t>= 0とする。</t>
    </r>
    <phoneticPr fontId="3"/>
  </si>
  <si>
    <r>
      <t>　　湿式ガス流量計を用いて測定する場合は、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を以下の式から算出する。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</si>
  <si>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</si>
  <si>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</si>
  <si>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rG</t>
    </r>
    <r>
      <rPr>
        <sz val="10"/>
        <rFont val="Cambria"/>
        <family val="1"/>
      </rPr>
      <t xml:space="preserve"> </t>
    </r>
    <phoneticPr fontId="3"/>
  </si>
  <si>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Cambria"/>
        <family val="1"/>
      </rPr>
      <t xml:space="preserve"> =</t>
    </r>
    <phoneticPr fontId="3"/>
  </si>
  <si>
    <r>
      <t>　試験機器の最大消費電力と定格消費電力の差</t>
    </r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ＭＳ Ｐゴシック"/>
        <family val="3"/>
        <charset val="128"/>
      </rPr>
      <t>[%] が消費電力の許容差に適合するように、
定格消費電力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rE</t>
    </r>
    <r>
      <rPr>
        <sz val="10"/>
        <rFont val="ＭＳ Ｐゴシック"/>
        <family val="3"/>
        <charset val="128"/>
      </rPr>
      <t>[kW] を定める。</t>
    </r>
    <rPh sb="15" eb="17">
      <t>ショウヒ</t>
    </rPh>
    <rPh sb="17" eb="19">
      <t>デンリョク</t>
    </rPh>
    <rPh sb="28" eb="30">
      <t>ショウヒ</t>
    </rPh>
    <rPh sb="30" eb="32">
      <t>デンリョク</t>
    </rPh>
    <rPh sb="48" eb="50">
      <t>ショウヒ</t>
    </rPh>
    <rPh sb="50" eb="52">
      <t>デンリョク</t>
    </rPh>
    <phoneticPr fontId="26"/>
  </si>
  <si>
    <r>
      <t>p</t>
    </r>
    <r>
      <rPr>
        <vertAlign val="subscript"/>
        <sz val="10"/>
        <rFont val="Cambria"/>
        <family val="1"/>
      </rPr>
      <t>xE</t>
    </r>
    <r>
      <rPr>
        <i/>
        <sz val="10"/>
        <rFont val="Century"/>
        <family val="1"/>
      </rPr>
      <t/>
    </r>
    <phoneticPr fontId="3"/>
  </si>
  <si>
    <r>
      <t>p</t>
    </r>
    <r>
      <rPr>
        <vertAlign val="subscript"/>
        <sz val="10"/>
        <rFont val="Cambria"/>
        <family val="1"/>
      </rPr>
      <t>rE</t>
    </r>
    <phoneticPr fontId="26"/>
  </si>
  <si>
    <r>
      <t>ε</t>
    </r>
    <r>
      <rPr>
        <vertAlign val="subscript"/>
        <sz val="10"/>
        <rFont val="Cambria"/>
        <family val="1"/>
      </rPr>
      <t xml:space="preserve">p </t>
    </r>
    <phoneticPr fontId="26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</si>
  <si>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xE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</si>
  <si>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=</t>
    </r>
    <phoneticPr fontId="3"/>
  </si>
  <si>
    <r>
      <rPr>
        <i/>
        <sz val="12"/>
        <rFont val="Cambria"/>
        <family val="1"/>
      </rPr>
      <t>P</t>
    </r>
    <r>
      <rPr>
        <vertAlign val="subscript"/>
        <sz val="12"/>
        <rFont val="Cambria"/>
        <family val="1"/>
      </rPr>
      <t>sG</t>
    </r>
    <r>
      <rPr>
        <sz val="10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</si>
  <si>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 xml:space="preserve">x 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</si>
  <si>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 xml:space="preserve">= </t>
    </r>
    <phoneticPr fontId="3"/>
  </si>
  <si>
    <r>
      <rPr>
        <i/>
        <sz val="14"/>
        <rFont val="Cambria"/>
        <family val="1"/>
      </rPr>
      <t>T</t>
    </r>
    <r>
      <rPr>
        <vertAlign val="subscript"/>
        <sz val="14"/>
        <rFont val="Cambria"/>
        <family val="1"/>
      </rPr>
      <t xml:space="preserve">s </t>
    </r>
    <r>
      <rPr>
        <sz val="10"/>
        <rFont val="ＭＳ Ｐゴシック"/>
        <family val="3"/>
        <charset val="128"/>
      </rPr>
      <t>平均値　</t>
    </r>
    <r>
      <rPr>
        <sz val="10"/>
        <rFont val="Century"/>
        <family val="1"/>
      </rPr>
      <t>=</t>
    </r>
    <rPh sb="3" eb="6">
      <t>ヘイキンチ</t>
    </rPh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</si>
  <si>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 xml:space="preserve">g </t>
    </r>
    <r>
      <rPr>
        <sz val="10"/>
        <rFont val="Century"/>
        <family val="1"/>
      </rPr>
      <t/>
    </r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</si>
  <si>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s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</si>
  <si>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x</t>
    </r>
    <phoneticPr fontId="3"/>
  </si>
  <si>
    <t>：温度測定点の初温[℃]</t>
    <rPh sb="1" eb="3">
      <t>オンド</t>
    </rPh>
    <rPh sb="3" eb="5">
      <t>ソクテイ</t>
    </rPh>
    <rPh sb="5" eb="6">
      <t>テン</t>
    </rPh>
    <rPh sb="7" eb="8">
      <t>ショ</t>
    </rPh>
    <rPh sb="8" eb="9">
      <t>オン</t>
    </rPh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</si>
  <si>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 xml:space="preserve">s 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</si>
  <si>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 xml:space="preserve">r 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</si>
  <si>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sG</t>
    </r>
    <phoneticPr fontId="3"/>
  </si>
  <si>
    <r>
      <rPr>
        <i/>
        <sz val="10"/>
        <rFont val="Cambria"/>
        <family val="1"/>
      </rPr>
      <t>U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/>
    </r>
    <phoneticPr fontId="3"/>
  </si>
  <si>
    <r>
      <rPr>
        <i/>
        <sz val="10"/>
        <rFont val="Cambria"/>
        <family val="1"/>
      </rPr>
      <t>J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/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</si>
  <si>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/>
    </r>
    <phoneticPr fontId="3"/>
  </si>
  <si>
    <r>
      <t>Π</t>
    </r>
    <r>
      <rPr>
        <vertAlign val="subscript"/>
        <sz val="10"/>
        <rFont val="Cambria"/>
        <family val="1"/>
      </rPr>
      <t>r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</si>
  <si>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</si>
  <si>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/>
    </r>
    <phoneticPr fontId="3"/>
  </si>
  <si>
    <r>
      <t>ガス消費量</t>
    </r>
    <r>
      <rPr>
        <sz val="10"/>
        <rFont val="ＭＳ Ｐゴシック"/>
        <family val="3"/>
        <charset val="128"/>
      </rPr>
      <t xml:space="preserve"> 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sG</t>
    </r>
    <r>
      <rPr>
        <sz val="10"/>
        <rFont val="ＭＳ Ｐゴシック"/>
        <family val="3"/>
        <charset val="128"/>
      </rPr>
      <t xml:space="preserve"> [kWｈ] は、次式にて算出する。</t>
    </r>
    <rPh sb="2" eb="4">
      <t>ショウヒ</t>
    </rPh>
    <rPh sb="4" eb="5">
      <t>リョウ</t>
    </rPh>
    <rPh sb="18" eb="20">
      <t>ジシキ</t>
    </rPh>
    <rPh sb="22" eb="24">
      <t>サンシュツ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</si>
  <si>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sE</t>
    </r>
    <r>
      <rPr>
        <sz val="10"/>
        <rFont val="Cambria"/>
        <family val="1"/>
      </rPr>
      <t xml:space="preserve"> </t>
    </r>
    <r>
      <rPr>
        <sz val="11"/>
        <rFont val="ＭＳ Ｐゴシック"/>
        <family val="3"/>
        <charset val="128"/>
      </rPr>
      <t/>
    </r>
    <phoneticPr fontId="3"/>
  </si>
  <si>
    <r>
      <rPr>
        <i/>
        <sz val="12"/>
        <rFont val="Cambria"/>
        <family val="1"/>
      </rPr>
      <t>P</t>
    </r>
    <r>
      <rPr>
        <vertAlign val="subscript"/>
        <sz val="12"/>
        <rFont val="Cambria"/>
        <family val="1"/>
      </rPr>
      <t>sE</t>
    </r>
    <r>
      <rPr>
        <sz val="10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</si>
  <si>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sG</t>
    </r>
    <r>
      <rPr>
        <sz val="10"/>
        <rFont val="Cambria"/>
        <family val="1"/>
      </rPr>
      <t xml:space="preserve"> =</t>
    </r>
    <phoneticPr fontId="3"/>
  </si>
  <si>
    <r>
      <t>Q</t>
    </r>
    <r>
      <rPr>
        <vertAlign val="subscript"/>
        <sz val="10"/>
        <rFont val="Cambria"/>
        <family val="1"/>
      </rPr>
      <t xml:space="preserve">sG  </t>
    </r>
    <r>
      <rPr>
        <sz val="10"/>
        <rFont val="Cambria"/>
        <family val="1"/>
      </rPr>
      <t xml:space="preserve">=  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</si>
  <si>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sG</t>
    </r>
    <r>
      <rPr>
        <sz val="10"/>
        <rFont val="Century"/>
        <family val="1"/>
      </rPr>
      <t/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</si>
  <si>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sG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</si>
  <si>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sG</t>
    </r>
    <r>
      <rPr>
        <vertAlign val="subscript"/>
        <sz val="10"/>
        <rFont val="Century"/>
        <family val="1"/>
      </rPr>
      <t xml:space="preserve">  </t>
    </r>
    <r>
      <rPr>
        <sz val="10"/>
        <rFont val="ＭＳ Ｐゴシック"/>
        <family val="3"/>
        <charset val="128"/>
      </rPr>
      <t>平均値</t>
    </r>
    <r>
      <rPr>
        <sz val="10"/>
        <rFont val="Century"/>
        <family val="1"/>
      </rPr>
      <t xml:space="preserve">=  </t>
    </r>
    <rPh sb="5" eb="8">
      <t>ヘイキンチ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</si>
  <si>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sE</t>
    </r>
    <r>
      <rPr>
        <sz val="10"/>
        <rFont val="Cambria"/>
        <family val="1"/>
      </rPr>
      <t xml:space="preserve"> =</t>
    </r>
    <phoneticPr fontId="3"/>
  </si>
  <si>
    <r>
      <t>Q</t>
    </r>
    <r>
      <rPr>
        <vertAlign val="subscript"/>
        <sz val="10"/>
        <rFont val="Cambria"/>
        <family val="1"/>
      </rPr>
      <t xml:space="preserve">sE  </t>
    </r>
    <r>
      <rPr>
        <sz val="10"/>
        <rFont val="Cambria"/>
        <family val="1"/>
      </rPr>
      <t xml:space="preserve">=  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</si>
  <si>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sE</t>
    </r>
    <r>
      <rPr>
        <sz val="10"/>
        <rFont val="Cambria"/>
        <family val="1"/>
      </rPr>
      <t xml:space="preserve"> 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</si>
  <si>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 xml:space="preserve">sE 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</si>
  <si>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sE</t>
    </r>
    <r>
      <rPr>
        <vertAlign val="subscript"/>
        <sz val="10"/>
        <rFont val="Century"/>
        <family val="1"/>
      </rPr>
      <t xml:space="preserve">  </t>
    </r>
    <r>
      <rPr>
        <sz val="10"/>
        <rFont val="ＭＳ Ｐゴシック"/>
        <family val="3"/>
        <charset val="128"/>
      </rPr>
      <t>平均値</t>
    </r>
    <r>
      <rPr>
        <sz val="10"/>
        <rFont val="Century"/>
        <family val="1"/>
      </rPr>
      <t xml:space="preserve">=  </t>
    </r>
    <rPh sb="5" eb="8">
      <t>ヘイキンチ</t>
    </rPh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</si>
  <si>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cG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</si>
  <si>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cE</t>
    </r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</si>
  <si>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i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</si>
  <si>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iG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</si>
  <si>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iG</t>
    </r>
    <r>
      <rPr>
        <sz val="10"/>
        <rFont val="Cambria"/>
        <family val="1"/>
      </rPr>
      <t xml:space="preserve"> </t>
    </r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</si>
  <si>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s</t>
    </r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</si>
  <si>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 xml:space="preserve">s </t>
    </r>
    <r>
      <rPr>
        <sz val="10"/>
        <rFont val="Cambria"/>
        <family val="1"/>
      </rPr>
      <t>=</t>
    </r>
    <phoneticPr fontId="3"/>
  </si>
  <si>
    <r>
      <t>T</t>
    </r>
    <r>
      <rPr>
        <vertAlign val="subscript"/>
        <sz val="10"/>
        <rFont val="Cambria"/>
        <family val="1"/>
      </rPr>
      <t>i</t>
    </r>
    <r>
      <rPr>
        <vertAlign val="subscript"/>
        <sz val="10"/>
        <rFont val="ＭＳ Ｐ明朝"/>
        <family val="1"/>
        <charset val="128"/>
      </rPr>
      <t>　</t>
    </r>
    <r>
      <rPr>
        <sz val="10"/>
        <rFont val="Cambria"/>
        <family val="1"/>
      </rPr>
      <t xml:space="preserve">= 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</si>
  <si>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iG</t>
    </r>
    <r>
      <rPr>
        <sz val="10"/>
        <rFont val="Cambria"/>
        <family val="1"/>
      </rPr>
      <t xml:space="preserve"> =  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</si>
  <si>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iG</t>
    </r>
    <r>
      <rPr>
        <sz val="10"/>
        <rFont val="Cambria"/>
        <family val="1"/>
      </rPr>
      <t xml:space="preserve"> = 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</si>
  <si>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iG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平均値</t>
    </r>
    <r>
      <rPr>
        <sz val="10"/>
        <rFont val="Century"/>
        <family val="1"/>
      </rPr>
      <t xml:space="preserve">= </t>
    </r>
    <rPh sb="4" eb="7">
      <t>ヘイキンチ</t>
    </rPh>
    <phoneticPr fontId="3"/>
  </si>
  <si>
    <r>
      <rPr>
        <i/>
        <sz val="10"/>
        <rFont val="Cambria"/>
        <family val="1"/>
      </rPr>
      <t>U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/>
    </r>
    <phoneticPr fontId="3"/>
  </si>
  <si>
    <r>
      <rPr>
        <i/>
        <sz val="10"/>
        <rFont val="Cambria"/>
        <family val="1"/>
      </rPr>
      <t>J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/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</si>
  <si>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/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</si>
  <si>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r</t>
    </r>
    <r>
      <rPr>
        <sz val="10"/>
        <rFont val="Cambria"/>
        <family val="1"/>
      </rPr>
      <t xml:space="preserve"> 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</si>
  <si>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</si>
  <si>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/>
    </r>
    <phoneticPr fontId="3"/>
  </si>
  <si>
    <r>
      <t>T</t>
    </r>
    <r>
      <rPr>
        <vertAlign val="subscript"/>
        <sz val="10"/>
        <rFont val="Cambria"/>
        <family val="1"/>
      </rPr>
      <t>i</t>
    </r>
    <r>
      <rPr>
        <vertAlign val="subscript"/>
        <sz val="10"/>
        <rFont val="ＭＳ Ｐ明朝"/>
        <family val="1"/>
        <charset val="128"/>
      </rPr>
      <t>　</t>
    </r>
    <r>
      <rPr>
        <sz val="10"/>
        <rFont val="Cambria"/>
        <family val="1"/>
      </rPr>
      <t xml:space="preserve">= 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</si>
  <si>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iE</t>
    </r>
    <r>
      <rPr>
        <sz val="10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</si>
  <si>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iE</t>
    </r>
    <r>
      <rPr>
        <sz val="10"/>
        <rFont val="Cambria"/>
        <family val="1"/>
      </rPr>
      <t xml:space="preserve"> =  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</si>
  <si>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iE</t>
    </r>
    <r>
      <rPr>
        <sz val="10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</si>
  <si>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 xml:space="preserve">i 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</si>
  <si>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i</t>
    </r>
    <r>
      <rPr>
        <sz val="10"/>
        <rFont val="Cambria"/>
        <family val="1"/>
      </rPr>
      <t xml:space="preserve"> 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</si>
  <si>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iE</t>
    </r>
    <r>
      <rPr>
        <i/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平均値</t>
    </r>
    <r>
      <rPr>
        <sz val="10"/>
        <rFont val="Century"/>
        <family val="1"/>
      </rPr>
      <t xml:space="preserve">= </t>
    </r>
    <rPh sb="4" eb="7">
      <t>ヘイキンチ</t>
    </rPh>
    <phoneticPr fontId="3"/>
  </si>
  <si>
    <r>
      <t>Q</t>
    </r>
    <r>
      <rPr>
        <vertAlign val="subscript"/>
        <sz val="14"/>
        <rFont val="Cambria"/>
        <family val="1"/>
      </rPr>
      <t>dHG</t>
    </r>
    <r>
      <rPr>
        <sz val="14"/>
        <rFont val="Cambria"/>
        <family val="1"/>
      </rPr>
      <t xml:space="preserve"> </t>
    </r>
    <r>
      <rPr>
        <sz val="10"/>
        <rFont val="ＭＳ Ｐ明朝"/>
        <family val="1"/>
        <charset val="128"/>
      </rPr>
      <t>＝</t>
    </r>
    <phoneticPr fontId="3"/>
  </si>
  <si>
    <r>
      <t>Q</t>
    </r>
    <r>
      <rPr>
        <vertAlign val="subscript"/>
        <sz val="10"/>
        <rFont val="Cambria"/>
        <family val="1"/>
      </rPr>
      <t xml:space="preserve">sG </t>
    </r>
    <r>
      <rPr>
        <sz val="10"/>
        <rFont val="Cambria"/>
        <family val="1"/>
      </rPr>
      <t xml:space="preserve">=  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</si>
  <si>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cG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</si>
  <si>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iG</t>
    </r>
    <r>
      <rPr>
        <sz val="10"/>
        <rFont val="Cambria"/>
        <family val="1"/>
      </rPr>
      <t xml:space="preserve"> = </t>
    </r>
    <phoneticPr fontId="3"/>
  </si>
  <si>
    <r>
      <t>Q</t>
    </r>
    <r>
      <rPr>
        <vertAlign val="subscript"/>
        <sz val="14"/>
        <rFont val="Cambria"/>
        <family val="1"/>
      </rPr>
      <t>dHE</t>
    </r>
    <r>
      <rPr>
        <sz val="14"/>
        <rFont val="Cambria"/>
        <family val="1"/>
      </rPr>
      <t xml:space="preserve"> </t>
    </r>
    <r>
      <rPr>
        <sz val="10"/>
        <rFont val="ＭＳ Ｐ明朝"/>
        <family val="1"/>
        <charset val="128"/>
      </rPr>
      <t>＝</t>
    </r>
    <phoneticPr fontId="3"/>
  </si>
  <si>
    <r>
      <t>Q</t>
    </r>
    <r>
      <rPr>
        <vertAlign val="subscript"/>
        <sz val="10"/>
        <rFont val="Cambria"/>
        <family val="1"/>
      </rPr>
      <t>sE</t>
    </r>
    <r>
      <rPr>
        <i/>
        <vertAlign val="subscript"/>
        <sz val="10"/>
        <rFont val="Cambria"/>
        <family val="1"/>
      </rPr>
      <t xml:space="preserve"> </t>
    </r>
    <r>
      <rPr>
        <sz val="10"/>
        <rFont val="Cambria"/>
        <family val="1"/>
      </rPr>
      <t xml:space="preserve">=  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</si>
  <si>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cE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</si>
  <si>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h</t>
    </r>
    <r>
      <rPr>
        <vertAlign val="subscript"/>
        <sz val="10"/>
        <rFont val="Cambria"/>
        <family val="1"/>
      </rPr>
      <t>c</t>
    </r>
    <r>
      <rPr>
        <sz val="10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</si>
  <si>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h</t>
    </r>
    <r>
      <rPr>
        <vertAlign val="subscript"/>
        <sz val="10"/>
        <rFont val="Cambria"/>
        <family val="1"/>
      </rPr>
      <t>i</t>
    </r>
    <r>
      <rPr>
        <sz val="10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</si>
  <si>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n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= </t>
    </r>
    <phoneticPr fontId="3"/>
  </si>
  <si>
    <r>
      <t>Q</t>
    </r>
    <r>
      <rPr>
        <vertAlign val="subscript"/>
        <sz val="10"/>
        <rFont val="Cambria"/>
        <family val="1"/>
      </rPr>
      <t xml:space="preserve">dHG </t>
    </r>
    <r>
      <rPr>
        <sz val="10"/>
        <rFont val="ＭＳ Ｐゴシック"/>
        <family val="3"/>
        <charset val="128"/>
      </rPr>
      <t/>
    </r>
    <phoneticPr fontId="3"/>
  </si>
  <si>
    <r>
      <t>Q</t>
    </r>
    <r>
      <rPr>
        <vertAlign val="subscript"/>
        <sz val="10"/>
        <rFont val="Cambria"/>
        <family val="1"/>
      </rPr>
      <t xml:space="preserve">cG </t>
    </r>
    <phoneticPr fontId="3"/>
  </si>
  <si>
    <r>
      <t>Q</t>
    </r>
    <r>
      <rPr>
        <vertAlign val="subscript"/>
        <sz val="10"/>
        <rFont val="Cambria"/>
        <family val="1"/>
      </rPr>
      <t xml:space="preserve">iG </t>
    </r>
    <phoneticPr fontId="3"/>
  </si>
  <si>
    <r>
      <t>Q</t>
    </r>
    <r>
      <rPr>
        <vertAlign val="subscript"/>
        <sz val="10"/>
        <rFont val="Cambria"/>
        <family val="1"/>
      </rPr>
      <t xml:space="preserve">dHE </t>
    </r>
    <phoneticPr fontId="3"/>
  </si>
  <si>
    <r>
      <t>Q</t>
    </r>
    <r>
      <rPr>
        <vertAlign val="subscript"/>
        <sz val="10"/>
        <rFont val="Cambria"/>
        <family val="1"/>
      </rPr>
      <t>sE</t>
    </r>
    <phoneticPr fontId="3"/>
  </si>
  <si>
    <r>
      <t>Q</t>
    </r>
    <r>
      <rPr>
        <vertAlign val="subscript"/>
        <sz val="10"/>
        <rFont val="Cambria"/>
        <family val="1"/>
      </rPr>
      <t>cE</t>
    </r>
    <phoneticPr fontId="3"/>
  </si>
  <si>
    <r>
      <t>Q</t>
    </r>
    <r>
      <rPr>
        <vertAlign val="subscript"/>
        <sz val="10"/>
        <rFont val="Cambria"/>
        <family val="1"/>
      </rPr>
      <t xml:space="preserve">iE </t>
    </r>
    <phoneticPr fontId="3"/>
  </si>
  <si>
    <r>
      <t>h</t>
    </r>
    <r>
      <rPr>
        <vertAlign val="subscript"/>
        <sz val="10"/>
        <rFont val="Cambria"/>
        <family val="1"/>
      </rPr>
      <t xml:space="preserve">c </t>
    </r>
    <phoneticPr fontId="3"/>
  </si>
  <si>
    <r>
      <t>h</t>
    </r>
    <r>
      <rPr>
        <vertAlign val="subscript"/>
        <sz val="10"/>
        <rFont val="Cambria"/>
        <family val="1"/>
      </rPr>
      <t xml:space="preserve">i </t>
    </r>
    <phoneticPr fontId="3"/>
  </si>
  <si>
    <r>
      <t>n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</si>
  <si>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s</t>
    </r>
    <phoneticPr fontId="3"/>
  </si>
  <si>
    <r>
      <t>：  温度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 xml:space="preserve">G </t>
    </r>
    <r>
      <rPr>
        <sz val="10"/>
        <rFont val="ＭＳ Ｐゴシック"/>
        <family val="3"/>
        <charset val="128"/>
      </rPr>
      <t>℃における飽和水蒸気圧[kPa]</t>
    </r>
    <phoneticPr fontId="3"/>
  </si>
  <si>
    <r>
      <t>p</t>
    </r>
    <r>
      <rPr>
        <vertAlign val="subscript"/>
        <sz val="10"/>
        <rFont val="Cambria"/>
        <family val="1"/>
      </rPr>
      <t>xG</t>
    </r>
    <r>
      <rPr>
        <sz val="10"/>
        <rFont val="Cambria"/>
        <family val="1"/>
      </rPr>
      <t xml:space="preserve"> </t>
    </r>
    <phoneticPr fontId="3"/>
  </si>
  <si>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 xml:space="preserve">p </t>
    </r>
    <r>
      <rPr>
        <sz val="10"/>
        <rFont val="ＭＳ Ｐゴシック"/>
        <family val="3"/>
        <charset val="128"/>
      </rPr>
      <t/>
    </r>
    <phoneticPr fontId="3"/>
  </si>
  <si>
    <r>
      <rPr>
        <i/>
        <sz val="14"/>
        <rFont val="Cambria"/>
        <family val="1"/>
      </rPr>
      <t>θ</t>
    </r>
    <r>
      <rPr>
        <vertAlign val="subscript"/>
        <sz val="14"/>
        <rFont val="Cambria"/>
        <family val="1"/>
      </rPr>
      <t xml:space="preserve">x </t>
    </r>
    <r>
      <rPr>
        <sz val="10"/>
        <rFont val="ＭＳ Ｐゴシック"/>
        <family val="3"/>
        <charset val="128"/>
      </rPr>
      <t>平均値　</t>
    </r>
    <r>
      <rPr>
        <sz val="10"/>
        <rFont val="Century"/>
        <family val="1"/>
      </rPr>
      <t>=</t>
    </r>
    <rPh sb="3" eb="6">
      <t>ヘイキンチ</t>
    </rPh>
    <phoneticPr fontId="3"/>
  </si>
  <si>
    <r>
      <t>：　温度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 xml:space="preserve"> ℃における飽和水蒸気圧[kPa]</t>
    </r>
    <phoneticPr fontId="3"/>
  </si>
  <si>
    <r>
      <t>Q</t>
    </r>
    <r>
      <rPr>
        <vertAlign val="subscript"/>
        <sz val="10"/>
        <rFont val="Cambria"/>
        <family val="1"/>
      </rPr>
      <t>sG</t>
    </r>
    <phoneticPr fontId="3"/>
  </si>
  <si>
    <t>ブロイラ、魚焼器、サラマンダ（選択してください）</t>
  </si>
  <si>
    <r>
      <t>　試験機器を室温になじませた後、最大入力で加熱を始め、ガス消費量が一定になった時の値を試験機器の最大ガス消費量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ＭＳ Ｐゴシック"/>
        <family val="3"/>
        <charset val="128"/>
      </rPr>
      <t xml:space="preserve"> [kW] とする。</t>
    </r>
    <phoneticPr fontId="3"/>
  </si>
  <si>
    <r>
      <t>　試験機器の最大ガス消費量と定格エネルギー消費量（ガス）の差</t>
    </r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ＭＳ Ｐゴシック"/>
        <family val="3"/>
        <charset val="128"/>
      </rPr>
      <t>[%] がガス消費量の許容差に適合するように、定格エネルギー消費量（ガス）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rG</t>
    </r>
    <r>
      <rPr>
        <sz val="10"/>
        <rFont val="ＭＳ Ｐゴシック"/>
        <family val="3"/>
        <charset val="128"/>
      </rPr>
      <t>[kW] を定める。</t>
    </r>
    <rPh sb="10" eb="13">
      <t>ショウヒリョウ</t>
    </rPh>
    <rPh sb="23" eb="24">
      <t>リョウ</t>
    </rPh>
    <rPh sb="41" eb="42">
      <t>リョウ</t>
    </rPh>
    <rPh sb="62" eb="64">
      <t>ショウヒ</t>
    </rPh>
    <rPh sb="64" eb="65">
      <t>リョウ</t>
    </rPh>
    <phoneticPr fontId="3"/>
  </si>
  <si>
    <t>ガス消費量の許容差</t>
    <rPh sb="2" eb="4">
      <t>ショウヒ</t>
    </rPh>
    <rPh sb="4" eb="5">
      <t>リョウ</t>
    </rPh>
    <rPh sb="6" eb="8">
      <t>キョヨウ</t>
    </rPh>
    <rPh sb="8" eb="9">
      <t>サ</t>
    </rPh>
    <phoneticPr fontId="3"/>
  </si>
  <si>
    <r>
      <t>T</t>
    </r>
    <r>
      <rPr>
        <vertAlign val="subscript"/>
        <sz val="14"/>
        <rFont val="Cambria"/>
        <family val="1"/>
      </rPr>
      <t>s</t>
    </r>
    <phoneticPr fontId="3"/>
  </si>
  <si>
    <t>　許容差±10%</t>
    <rPh sb="1" eb="3">
      <t>キョヨウ</t>
    </rPh>
    <rPh sb="3" eb="4">
      <t>サ</t>
    </rPh>
    <phoneticPr fontId="3"/>
  </si>
  <si>
    <t>： ガス消費量[kWh/回]</t>
    <phoneticPr fontId="3"/>
  </si>
  <si>
    <r>
      <t>ガス消費量</t>
    </r>
    <r>
      <rPr>
        <sz val="10"/>
        <rFont val="Cambria"/>
        <family val="1"/>
      </rPr>
      <t xml:space="preserve"> 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iG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[kWh] は、次式にて算出する。</t>
    </r>
    <rPh sb="2" eb="4">
      <t>ショウヒ</t>
    </rPh>
    <rPh sb="4" eb="5">
      <t>リョウ</t>
    </rPh>
    <rPh sb="18" eb="20">
      <t>ジシキ</t>
    </rPh>
    <rPh sb="22" eb="24">
      <t>サンシュツ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</si>
  <si>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iE</t>
    </r>
    <r>
      <rPr>
        <sz val="10"/>
        <rFont val="Cambria"/>
        <family val="1"/>
      </rPr>
      <t xml:space="preserve"> </t>
    </r>
    <r>
      <rPr>
        <sz val="11"/>
        <rFont val="ＭＳ Ｐゴシック"/>
        <family val="3"/>
        <charset val="128"/>
      </rPr>
      <t/>
    </r>
    <phoneticPr fontId="3"/>
  </si>
  <si>
    <t>[流量計の選択]</t>
    <rPh sb="1" eb="4">
      <t>リュウリョウケイ</t>
    </rPh>
    <rPh sb="5" eb="7">
      <t>センタク</t>
    </rPh>
    <phoneticPr fontId="3"/>
  </si>
  <si>
    <t>： 試験機器の最大ガス消費量と定格エネルギー消費量（ガス）の差</t>
    <phoneticPr fontId="3"/>
  </si>
  <si>
    <t>⇒</t>
    <phoneticPr fontId="3"/>
  </si>
  <si>
    <t>⇒</t>
    <phoneticPr fontId="3"/>
  </si>
  <si>
    <r>
      <t>p</t>
    </r>
    <r>
      <rPr>
        <vertAlign val="subscript"/>
        <sz val="14"/>
        <rFont val="Cambria"/>
        <family val="1"/>
      </rPr>
      <t>rE</t>
    </r>
    <phoneticPr fontId="3"/>
  </si>
  <si>
    <r>
      <t>立上り性能</t>
    </r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が3分以内の場合には、待機時エネルギー消費量</t>
    </r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i</t>
    </r>
    <r>
      <rPr>
        <sz val="10"/>
        <rFont val="ＭＳ Ｐゴシック"/>
        <family val="3"/>
        <charset val="128"/>
      </rPr>
      <t xml:space="preserve"> は 0kWh/h とみなす。</t>
    </r>
    <rPh sb="27" eb="30">
      <t>ショウヒリョウ</t>
    </rPh>
    <phoneticPr fontId="3"/>
  </si>
  <si>
    <t>（許容差 10%）</t>
    <rPh sb="1" eb="4">
      <t>キョヨウサ</t>
    </rPh>
    <phoneticPr fontId="3"/>
  </si>
  <si>
    <r>
      <rPr>
        <i/>
        <sz val="14"/>
        <rFont val="Cambria"/>
        <family val="1"/>
      </rPr>
      <t>p</t>
    </r>
    <r>
      <rPr>
        <vertAlign val="subscript"/>
        <sz val="14"/>
        <rFont val="Cambria"/>
        <family val="1"/>
      </rPr>
      <t>rE</t>
    </r>
    <r>
      <rPr>
        <sz val="10"/>
        <rFont val="Cambria"/>
        <family val="1"/>
      </rPr>
      <t xml:space="preserve"> =  </t>
    </r>
    <phoneticPr fontId="3"/>
  </si>
  <si>
    <r>
      <rPr>
        <i/>
        <sz val="14"/>
        <rFont val="Cambria"/>
        <family val="1"/>
      </rPr>
      <t>p</t>
    </r>
    <r>
      <rPr>
        <vertAlign val="subscript"/>
        <sz val="14"/>
        <rFont val="Cambria"/>
        <family val="1"/>
      </rPr>
      <t>rG</t>
    </r>
    <r>
      <rPr>
        <sz val="10"/>
        <rFont val="Cambria"/>
        <family val="1"/>
      </rPr>
      <t xml:space="preserve"> =  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</si>
  <si>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cG</t>
    </r>
    <r>
      <rPr>
        <vertAlign val="subscript"/>
        <sz val="11"/>
        <rFont val="Cambria"/>
        <family val="1"/>
      </rPr>
      <t xml:space="preserve"> </t>
    </r>
    <r>
      <rPr>
        <sz val="11"/>
        <rFont val="ＭＳ Ｐゴシック"/>
        <family val="3"/>
        <charset val="128"/>
      </rPr>
      <t>＝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</si>
  <si>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cE</t>
    </r>
    <r>
      <rPr>
        <sz val="11"/>
        <rFont val="Cambria"/>
        <family val="1"/>
      </rPr>
      <t xml:space="preserve"> =  </t>
    </r>
    <phoneticPr fontId="3"/>
  </si>
  <si>
    <r>
      <t>P</t>
    </r>
    <r>
      <rPr>
        <vertAlign val="subscript"/>
        <sz val="10"/>
        <rFont val="Cambria"/>
        <family val="1"/>
      </rPr>
      <t>rG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＝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</si>
  <si>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rG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</si>
  <si>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 xml:space="preserve">rE </t>
    </r>
    <phoneticPr fontId="3"/>
  </si>
  <si>
    <r>
      <t>P</t>
    </r>
    <r>
      <rPr>
        <vertAlign val="subscript"/>
        <sz val="10"/>
        <rFont val="Cambria"/>
        <family val="1"/>
      </rPr>
      <t>rE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＝</t>
    </r>
    <phoneticPr fontId="3"/>
  </si>
  <si>
    <r>
      <t xml:space="preserve">　試験機器を室温になじませた後、最大入力で加熱を始め、消費電力が一定になった時の値を試験機器の最大消費電力 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xE</t>
    </r>
    <r>
      <rPr>
        <sz val="10"/>
        <rFont val="ＭＳ Ｐゴシック"/>
        <family val="3"/>
        <charset val="128"/>
      </rPr>
      <t xml:space="preserve"> [kW] とする。ただし、回路の切換えまたは発熱体の特性により、消費電力が段階的またはゆるやかに変化する場合には、その最大値とする。</t>
    </r>
    <phoneticPr fontId="3"/>
  </si>
  <si>
    <t>立上り性能</t>
    <rPh sb="0" eb="2">
      <t>タチアガ</t>
    </rPh>
    <rPh sb="3" eb="5">
      <t>セイノウ</t>
    </rPh>
    <phoneticPr fontId="3"/>
  </si>
  <si>
    <r>
      <t>　試験機器を室温になじませた後、最大入力で加熱を始め、加熱と同時に、赤外線放射体の表面温度およびエネルギー消費量（ガス消費量、消費電力量）の記録を始める。</t>
    </r>
    <r>
      <rPr>
        <sz val="10"/>
        <rFont val="Symbol"/>
        <family val="1"/>
        <charset val="2"/>
      </rPr>
      <t>1</t>
    </r>
    <r>
      <rPr>
        <sz val="10"/>
        <rFont val="ＭＳ Ｐゴシック"/>
        <family val="3"/>
        <charset val="128"/>
      </rPr>
      <t>時間以上加熱し続けたときの赤外線放射体の表面温度を</t>
    </r>
    <r>
      <rPr>
        <sz val="10"/>
        <rFont val="Symbol"/>
        <family val="1"/>
        <charset val="2"/>
      </rPr>
      <t>15</t>
    </r>
    <r>
      <rPr>
        <sz val="10"/>
        <rFont val="ＭＳ Ｐゴシック"/>
        <family val="3"/>
        <charset val="128"/>
      </rPr>
      <t>分以上測定し、赤外線放射体の飽和温度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x</t>
    </r>
    <r>
      <rPr>
        <sz val="10"/>
        <rFont val="ＭＳ Ｐゴシック"/>
        <family val="3"/>
        <charset val="128"/>
      </rPr>
      <t xml:space="preserve"> [℃] とする。
　立上り目標温度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vertAlign val="subscript"/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[℃]は、赤外線放射体の飽和温度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x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[℃]の測定終了後に、次式で計算される。
　立上り性能</t>
    </r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s</t>
    </r>
    <r>
      <rPr>
        <vertAlign val="subscript"/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[min] は、測定データを遡って、加熱を始めてから、立上り目標温度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[℃]に達した時間とする。ガス消費量および消費電力量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[kWh/回]は、この間の測定データを遡って計算する。
　待機状態は、立上り目標温度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 xml:space="preserve">g </t>
    </r>
    <r>
      <rPr>
        <sz val="10"/>
        <rFont val="ＭＳ Ｐゴシック"/>
        <family val="3"/>
        <charset val="128"/>
      </rPr>
      <t>[℃] に3分以内で到達できる状態とする。</t>
    </r>
    <rPh sb="53" eb="55">
      <t>ショウヒ</t>
    </rPh>
    <rPh sb="55" eb="56">
      <t>リョウ</t>
    </rPh>
    <rPh sb="59" eb="62">
      <t>ショウヒリョウ</t>
    </rPh>
    <rPh sb="63" eb="65">
      <t>ショウヒ</t>
    </rPh>
    <rPh sb="65" eb="67">
      <t>デンリョク</t>
    </rPh>
    <rPh sb="67" eb="68">
      <t>リョウ</t>
    </rPh>
    <rPh sb="176" eb="177">
      <t>ツギ</t>
    </rPh>
    <rPh sb="247" eb="250">
      <t>ショウヒリョウ</t>
    </rPh>
    <phoneticPr fontId="3"/>
  </si>
  <si>
    <t>（kWh/h）</t>
    <phoneticPr fontId="3"/>
  </si>
  <si>
    <t>（kW）</t>
    <phoneticPr fontId="3"/>
  </si>
  <si>
    <t>（kW）</t>
    <phoneticPr fontId="3"/>
  </si>
  <si>
    <t>（kWh/h）</t>
    <phoneticPr fontId="3"/>
  </si>
  <si>
    <t>：　ガス消費量の測定時間[min]</t>
    <phoneticPr fontId="3"/>
  </si>
  <si>
    <t>：　消費電力量の測定時間[min]</t>
    <rPh sb="4" eb="6">
      <t>デンリョク</t>
    </rPh>
    <phoneticPr fontId="3"/>
  </si>
  <si>
    <t>　　④日あたりエネルギー消費量を試算する方法</t>
    <rPh sb="3" eb="4">
      <t>ヒ</t>
    </rPh>
    <rPh sb="12" eb="15">
      <t>ショウヒリョウ</t>
    </rPh>
    <rPh sb="16" eb="18">
      <t>シサン</t>
    </rPh>
    <rPh sb="20" eb="22">
      <t>ホウホウ</t>
    </rPh>
    <phoneticPr fontId="3"/>
  </si>
  <si>
    <t>：　定格エネルギー消費量（ガス）[kW]</t>
    <rPh sb="2" eb="4">
      <t>テイカク</t>
    </rPh>
    <phoneticPr fontId="3"/>
  </si>
  <si>
    <t>：　調理時ガス消費量[kWh/ｈ]</t>
    <phoneticPr fontId="3"/>
  </si>
  <si>
    <t>：　定格消費電力[kW]</t>
    <rPh sb="2" eb="4">
      <t>テイカク</t>
    </rPh>
    <rPh sb="6" eb="8">
      <t>デンリョク</t>
    </rPh>
    <phoneticPr fontId="3"/>
  </si>
  <si>
    <t>：　 調理時消費電力量[kWh/ｈ]</t>
    <phoneticPr fontId="3"/>
  </si>
  <si>
    <t>④日あたり
（時間想定）</t>
    <rPh sb="1" eb="2">
      <t>ヒ</t>
    </rPh>
    <rPh sb="7" eb="9">
      <t>ジカン</t>
    </rPh>
    <rPh sb="9" eb="11">
      <t>ソウテイ</t>
    </rPh>
    <phoneticPr fontId="3"/>
  </si>
  <si>
    <t>選択してください</t>
  </si>
  <si>
    <t>（選択）</t>
  </si>
  <si>
    <t>（kPa）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</si>
</sst>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0.00_ "/>
    <numFmt numFmtId="177" formatCode="0.000_);[Red]\(0.000\)"/>
    <numFmt numFmtId="178" formatCode="0.000_ "/>
    <numFmt numFmtId="179" formatCode="0.0_ "/>
    <numFmt numFmtId="180" formatCode="0_ "/>
    <numFmt numFmtId="181" formatCode="0_);[Red]\(0\)"/>
    <numFmt numFmtId="182" formatCode="0.00_);[Red]\(0.00\)"/>
    <numFmt numFmtId="183" formatCode="0.000"/>
    <numFmt numFmtId="184" formatCode="0.0%"/>
    <numFmt numFmtId="185" formatCode="yyyy/m/d;@"/>
    <numFmt numFmtId="186" formatCode="yyyy&quot;年&quot;m&quot;月&quot;d&quot;日&quot;;@"/>
    <numFmt numFmtId="187" formatCode="General&quot;食&quot;"/>
    <numFmt numFmtId="188" formatCode="&quot;＝&quot;\+#&quot;％、&quot;;\-#&quot;％、&quot;;0"/>
    <numFmt numFmtId="189" formatCode="\+#&quot;％&quot;;\-#&quot;％&quot;;0"/>
    <numFmt numFmtId="190" formatCode="\+#.0;\-#.0;0"/>
    <numFmt numFmtId="191" formatCode="\+0.0;\-0.0;0"/>
    <numFmt numFmtId="192" formatCode="0.0"/>
    <numFmt numFmtId="193" formatCode="0.0_);[Red]\(0.0\)"/>
  </numFmts>
  <fonts count="5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4"/>
      <name val="Century"/>
      <family val="1"/>
    </font>
    <font>
      <i/>
      <sz val="10"/>
      <name val="Century"/>
      <family val="1"/>
    </font>
    <font>
      <vertAlign val="subscript"/>
      <sz val="10"/>
      <name val="Century"/>
      <family val="1"/>
    </font>
    <font>
      <i/>
      <sz val="10"/>
      <name val="ＭＳ Ｐゴシック"/>
      <family val="3"/>
      <charset val="128"/>
    </font>
    <font>
      <sz val="10"/>
      <name val="Century"/>
      <family val="1"/>
    </font>
    <font>
      <vertAlign val="subscript"/>
      <sz val="10"/>
      <name val="ＭＳ Ｐ明朝"/>
      <family val="1"/>
      <charset val="128"/>
    </font>
    <font>
      <sz val="7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Symbol"/>
      <family val="1"/>
      <charset val="2"/>
    </font>
    <font>
      <vertAlign val="superscript"/>
      <sz val="10"/>
      <name val="ＭＳ Ｐゴシック"/>
      <family val="3"/>
      <charset val="128"/>
    </font>
    <font>
      <i/>
      <sz val="14"/>
      <name val="Cambria"/>
      <family val="1"/>
    </font>
    <font>
      <vertAlign val="subscript"/>
      <sz val="14"/>
      <name val="Cambria"/>
      <family val="1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0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ajor"/>
    </font>
    <font>
      <b/>
      <sz val="10"/>
      <color theme="0"/>
      <name val="ＭＳ Ｐゴシック"/>
      <family val="3"/>
      <charset val="128"/>
      <scheme val="major"/>
    </font>
    <font>
      <sz val="14"/>
      <name val="Cambria"/>
      <family val="1"/>
    </font>
    <font>
      <i/>
      <sz val="10"/>
      <name val="Cambria"/>
      <family val="1"/>
    </font>
    <font>
      <vertAlign val="subscript"/>
      <sz val="10"/>
      <name val="Cambria"/>
      <family val="1"/>
    </font>
    <font>
      <sz val="10"/>
      <name val="Cambria"/>
      <family val="1"/>
    </font>
    <font>
      <sz val="11"/>
      <name val="Cambria"/>
      <family val="1"/>
    </font>
    <font>
      <i/>
      <sz val="12"/>
      <name val="Cambria"/>
      <family val="1"/>
    </font>
    <font>
      <vertAlign val="subscript"/>
      <sz val="12"/>
      <name val="Cambria"/>
      <family val="1"/>
    </font>
    <font>
      <sz val="11"/>
      <color rgb="FFFF0000"/>
      <name val="ＭＳ Ｐゴシック"/>
      <family val="3"/>
      <charset val="128"/>
    </font>
    <font>
      <vertAlign val="subscript"/>
      <sz val="11"/>
      <name val="Cambria"/>
      <family val="1"/>
    </font>
    <font>
      <i/>
      <vertAlign val="subscript"/>
      <sz val="10"/>
      <name val="Cambria"/>
      <family val="1"/>
    </font>
    <font>
      <b/>
      <sz val="16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579">
    <xf numFmtId="0" fontId="0" fillId="0" borderId="0" xfId="0">
      <alignment vertical="center"/>
    </xf>
    <xf numFmtId="0" fontId="0" fillId="0" borderId="0" xfId="0" applyProtection="1">
      <alignment vertical="center"/>
    </xf>
    <xf numFmtId="0" fontId="9" fillId="0" borderId="2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5" fillId="0" borderId="8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5" fillId="0" borderId="0" xfId="0" applyFont="1" applyBorder="1" applyProtection="1">
      <alignment vertical="center"/>
    </xf>
    <xf numFmtId="0" fontId="11" fillId="0" borderId="0" xfId="0" applyFont="1" applyBorder="1" applyProtection="1">
      <alignment vertical="center"/>
    </xf>
    <xf numFmtId="177" fontId="15" fillId="0" borderId="0" xfId="0" applyNumberFormat="1" applyFont="1" applyBorder="1" applyAlignment="1" applyProtection="1">
      <alignment horizontal="right" vertical="center"/>
    </xf>
    <xf numFmtId="0" fontId="5" fillId="0" borderId="10" xfId="0" applyFont="1" applyBorder="1" applyAlignment="1" applyProtection="1">
      <alignment horizontal="center" vertical="center" shrinkToFit="1"/>
    </xf>
    <xf numFmtId="0" fontId="0" fillId="0" borderId="0" xfId="0" applyFont="1" applyProtection="1">
      <alignment vertical="center"/>
    </xf>
    <xf numFmtId="182" fontId="0" fillId="0" borderId="0" xfId="0" applyNumberFormat="1" applyFont="1" applyBorder="1" applyProtection="1">
      <alignment vertical="center"/>
    </xf>
    <xf numFmtId="0" fontId="0" fillId="0" borderId="0" xfId="0" applyFont="1" applyBorder="1" applyProtection="1">
      <alignment vertical="center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left" vertical="center" shrinkToFit="1"/>
    </xf>
    <xf numFmtId="0" fontId="5" fillId="2" borderId="13" xfId="0" applyFont="1" applyFill="1" applyBorder="1" applyAlignment="1" applyProtection="1">
      <alignment horizontal="right" vertical="center" shrinkToFit="1"/>
      <protection locked="0"/>
    </xf>
    <xf numFmtId="0" fontId="5" fillId="0" borderId="14" xfId="0" applyFont="1" applyBorder="1" applyAlignment="1" applyProtection="1">
      <alignment horizontal="left" vertical="center" shrinkToFit="1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shrinkToFit="1"/>
    </xf>
    <xf numFmtId="0" fontId="5" fillId="0" borderId="25" xfId="0" applyFont="1" applyFill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Protection="1">
      <alignment vertical="center"/>
    </xf>
    <xf numFmtId="180" fontId="5" fillId="0" borderId="0" xfId="0" applyNumberFormat="1" applyFont="1" applyBorder="1" applyProtection="1">
      <alignment vertical="center"/>
    </xf>
    <xf numFmtId="178" fontId="13" fillId="0" borderId="0" xfId="0" applyNumberFormat="1" applyFont="1" applyBorder="1" applyAlignment="1" applyProtection="1">
      <alignment horizontal="center" vertical="center"/>
    </xf>
    <xf numFmtId="178" fontId="5" fillId="0" borderId="0" xfId="0" applyNumberFormat="1" applyFont="1" applyFill="1" applyBorder="1" applyAlignment="1" applyProtection="1">
      <alignment horizontal="right" vertical="center"/>
    </xf>
    <xf numFmtId="178" fontId="13" fillId="0" borderId="0" xfId="0" applyNumberFormat="1" applyFont="1" applyFill="1" applyBorder="1" applyAlignment="1" applyProtection="1">
      <alignment horizontal="center" vertical="center"/>
    </xf>
    <xf numFmtId="184" fontId="5" fillId="0" borderId="0" xfId="0" applyNumberFormat="1" applyFont="1" applyFill="1" applyBorder="1" applyAlignment="1" applyProtection="1">
      <alignment horizontal="right" vertical="center"/>
    </xf>
    <xf numFmtId="0" fontId="14" fillId="6" borderId="34" xfId="0" applyFont="1" applyFill="1" applyBorder="1" applyAlignment="1" applyProtection="1">
      <alignment horizontal="center" vertical="top"/>
    </xf>
    <xf numFmtId="0" fontId="0" fillId="6" borderId="34" xfId="0" applyFill="1" applyBorder="1" applyAlignment="1" applyProtection="1">
      <alignment vertical="center"/>
    </xf>
    <xf numFmtId="0" fontId="0" fillId="6" borderId="35" xfId="0" applyFill="1" applyBorder="1" applyAlignment="1" applyProtection="1">
      <alignment vertical="center"/>
    </xf>
    <xf numFmtId="0" fontId="2" fillId="6" borderId="37" xfId="0" applyFont="1" applyFill="1" applyBorder="1" applyAlignment="1" applyProtection="1">
      <alignment horizontal="left" vertical="center" wrapText="1"/>
    </xf>
    <xf numFmtId="0" fontId="2" fillId="6" borderId="38" xfId="0" applyFont="1" applyFill="1" applyBorder="1" applyAlignment="1" applyProtection="1">
      <alignment horizontal="left" vertical="center" wrapText="1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9" fillId="6" borderId="11" xfId="0" applyFont="1" applyFill="1" applyBorder="1" applyAlignment="1" applyProtection="1">
      <alignment horizontal="center" vertical="center" wrapText="1" shrinkToFit="1"/>
    </xf>
    <xf numFmtId="187" fontId="9" fillId="6" borderId="11" xfId="0" applyNumberFormat="1" applyFont="1" applyFill="1" applyBorder="1" applyAlignment="1" applyProtection="1">
      <alignment horizontal="center" vertical="center" wrapText="1" shrinkToFit="1"/>
    </xf>
    <xf numFmtId="187" fontId="9" fillId="6" borderId="39" xfId="0" applyNumberFormat="1" applyFont="1" applyFill="1" applyBorder="1" applyAlignment="1" applyProtection="1">
      <alignment horizontal="center" vertical="center" wrapText="1" shrinkToFit="1"/>
    </xf>
    <xf numFmtId="178" fontId="5" fillId="6" borderId="25" xfId="0" applyNumberFormat="1" applyFont="1" applyFill="1" applyBorder="1" applyAlignment="1" applyProtection="1">
      <alignment horizontal="center" vertical="center" shrinkToFit="1"/>
    </xf>
    <xf numFmtId="178" fontId="5" fillId="6" borderId="41" xfId="0" applyNumberFormat="1" applyFont="1" applyFill="1" applyBorder="1" applyAlignment="1" applyProtection="1">
      <alignment horizontal="center" vertical="center" shrinkToFit="1"/>
    </xf>
    <xf numFmtId="0" fontId="5" fillId="6" borderId="42" xfId="0" applyFont="1" applyFill="1" applyBorder="1" applyProtection="1">
      <alignment vertical="center"/>
    </xf>
    <xf numFmtId="0" fontId="5" fillId="6" borderId="17" xfId="0" applyFont="1" applyFill="1" applyBorder="1" applyProtection="1">
      <alignment vertical="center"/>
    </xf>
    <xf numFmtId="0" fontId="5" fillId="6" borderId="0" xfId="0" applyFont="1" applyFill="1" applyBorder="1" applyProtection="1">
      <alignment vertical="center"/>
    </xf>
    <xf numFmtId="0" fontId="5" fillId="6" borderId="8" xfId="0" applyFont="1" applyFill="1" applyBorder="1" applyProtection="1">
      <alignment vertical="center"/>
    </xf>
    <xf numFmtId="0" fontId="0" fillId="6" borderId="8" xfId="0" applyFill="1" applyBorder="1" applyProtection="1">
      <alignment vertical="center"/>
    </xf>
    <xf numFmtId="0" fontId="9" fillId="6" borderId="0" xfId="0" applyFont="1" applyFill="1" applyBorder="1" applyProtection="1">
      <alignment vertical="center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0" xfId="0" applyFont="1" applyFill="1" applyBorder="1" applyAlignment="1" applyProtection="1">
      <alignment vertical="center"/>
    </xf>
    <xf numFmtId="0" fontId="7" fillId="6" borderId="0" xfId="0" applyFont="1" applyFill="1" applyBorder="1" applyProtection="1">
      <alignment vertical="center"/>
    </xf>
    <xf numFmtId="178" fontId="5" fillId="6" borderId="0" xfId="0" applyNumberFormat="1" applyFont="1" applyFill="1" applyBorder="1" applyAlignment="1" applyProtection="1">
      <alignment horizontal="center" vertical="center"/>
    </xf>
    <xf numFmtId="0" fontId="9" fillId="6" borderId="0" xfId="0" applyFont="1" applyFill="1" applyBorder="1" applyAlignment="1" applyProtection="1">
      <alignment horizontal="left" vertical="center" shrinkToFit="1"/>
    </xf>
    <xf numFmtId="0" fontId="23" fillId="6" borderId="0" xfId="0" applyFont="1" applyFill="1" applyBorder="1" applyAlignment="1" applyProtection="1">
      <alignment horizontal="left" vertical="center" shrinkToFit="1"/>
    </xf>
    <xf numFmtId="0" fontId="5" fillId="6" borderId="0" xfId="0" applyFont="1" applyFill="1" applyBorder="1" applyAlignment="1" applyProtection="1">
      <alignment horizontal="right" vertical="center"/>
    </xf>
    <xf numFmtId="0" fontId="25" fillId="6" borderId="0" xfId="0" applyFont="1" applyFill="1" applyBorder="1" applyAlignment="1" applyProtection="1"/>
    <xf numFmtId="0" fontId="5" fillId="6" borderId="0" xfId="0" applyFont="1" applyFill="1" applyBorder="1" applyAlignment="1" applyProtection="1">
      <alignment shrinkToFit="1"/>
    </xf>
    <xf numFmtId="0" fontId="18" fillId="6" borderId="0" xfId="0" applyFont="1" applyFill="1" applyBorder="1" applyAlignment="1" applyProtection="1">
      <alignment horizontal="right"/>
    </xf>
    <xf numFmtId="0" fontId="5" fillId="6" borderId="0" xfId="0" applyFont="1" applyFill="1" applyBorder="1" applyAlignment="1" applyProtection="1"/>
    <xf numFmtId="0" fontId="18" fillId="6" borderId="0" xfId="0" applyFont="1" applyFill="1" applyBorder="1" applyAlignment="1" applyProtection="1">
      <alignment horizontal="right" vertical="center"/>
    </xf>
    <xf numFmtId="0" fontId="5" fillId="6" borderId="0" xfId="0" applyFont="1" applyFill="1" applyBorder="1" applyAlignment="1" applyProtection="1">
      <alignment vertical="top" wrapText="1"/>
    </xf>
    <xf numFmtId="0" fontId="0" fillId="6" borderId="0" xfId="0" applyFill="1" applyBorder="1" applyAlignment="1" applyProtection="1">
      <alignment vertical="center" shrinkToFit="1"/>
    </xf>
    <xf numFmtId="0" fontId="5" fillId="6" borderId="0" xfId="0" applyFont="1" applyFill="1" applyBorder="1" applyAlignment="1" applyProtection="1">
      <alignment vertical="center" shrinkToFit="1"/>
    </xf>
    <xf numFmtId="0" fontId="18" fillId="6" borderId="0" xfId="0" applyFont="1" applyFill="1" applyBorder="1" applyProtection="1">
      <alignment vertical="center"/>
    </xf>
    <xf numFmtId="0" fontId="0" fillId="6" borderId="0" xfId="0" applyFill="1" applyBorder="1" applyAlignment="1" applyProtection="1">
      <alignment shrinkToFit="1"/>
    </xf>
    <xf numFmtId="0" fontId="0" fillId="6" borderId="0" xfId="0" applyFont="1" applyFill="1" applyBorder="1" applyProtection="1">
      <alignment vertical="center"/>
    </xf>
    <xf numFmtId="178" fontId="5" fillId="6" borderId="0" xfId="0" applyNumberFormat="1" applyFont="1" applyFill="1" applyBorder="1" applyAlignment="1" applyProtection="1">
      <alignment horizontal="right" vertical="center"/>
    </xf>
    <xf numFmtId="0" fontId="15" fillId="6" borderId="0" xfId="0" applyFont="1" applyFill="1" applyBorder="1" applyAlignment="1" applyProtection="1">
      <alignment horizontal="right" vertical="center"/>
    </xf>
    <xf numFmtId="178" fontId="13" fillId="6" borderId="0" xfId="0" applyNumberFormat="1" applyFont="1" applyFill="1" applyBorder="1" applyAlignment="1" applyProtection="1">
      <alignment horizontal="center" vertical="center"/>
    </xf>
    <xf numFmtId="176" fontId="5" fillId="6" borderId="0" xfId="0" applyNumberFormat="1" applyFont="1" applyFill="1" applyBorder="1" applyAlignment="1" applyProtection="1">
      <alignment horizontal="right" vertical="center"/>
    </xf>
    <xf numFmtId="178" fontId="9" fillId="6" borderId="0" xfId="0" applyNumberFormat="1" applyFont="1" applyFill="1" applyBorder="1" applyAlignment="1" applyProtection="1">
      <alignment horizontal="left" vertical="center" shrinkToFit="1"/>
    </xf>
    <xf numFmtId="0" fontId="11" fillId="6" borderId="0" xfId="0" applyFont="1" applyFill="1" applyBorder="1" applyAlignment="1" applyProtection="1">
      <alignment horizontal="left" vertical="top" shrinkToFit="1"/>
    </xf>
    <xf numFmtId="0" fontId="14" fillId="6" borderId="0" xfId="0" applyFont="1" applyFill="1" applyBorder="1" applyAlignment="1" applyProtection="1">
      <alignment horizontal="right" vertical="center"/>
    </xf>
    <xf numFmtId="0" fontId="0" fillId="6" borderId="0" xfId="0" applyFont="1" applyFill="1" applyProtection="1">
      <alignment vertical="center"/>
    </xf>
    <xf numFmtId="0" fontId="0" fillId="6" borderId="22" xfId="0" applyFont="1" applyFill="1" applyBorder="1" applyProtection="1">
      <alignment vertical="center"/>
    </xf>
    <xf numFmtId="0" fontId="5" fillId="6" borderId="20" xfId="0" applyFont="1" applyFill="1" applyBorder="1" applyProtection="1">
      <alignment vertical="center"/>
    </xf>
    <xf numFmtId="0" fontId="0" fillId="6" borderId="0" xfId="0" applyFill="1" applyBorder="1" applyProtection="1">
      <alignment vertical="center"/>
    </xf>
    <xf numFmtId="0" fontId="0" fillId="6" borderId="20" xfId="0" applyFill="1" applyBorder="1" applyProtection="1">
      <alignment vertical="center"/>
    </xf>
    <xf numFmtId="0" fontId="4" fillId="6" borderId="0" xfId="0" applyFont="1" applyFill="1" applyBorder="1" applyProtection="1">
      <alignment vertical="center"/>
    </xf>
    <xf numFmtId="0" fontId="3" fillId="6" borderId="20" xfId="0" applyFont="1" applyFill="1" applyBorder="1" applyProtection="1">
      <alignment vertical="center"/>
    </xf>
    <xf numFmtId="0" fontId="5" fillId="6" borderId="8" xfId="0" applyFont="1" applyFill="1" applyBorder="1" applyAlignment="1" applyProtection="1">
      <alignment horizontal="left" vertical="center"/>
    </xf>
    <xf numFmtId="0" fontId="5" fillId="6" borderId="23" xfId="0" applyFont="1" applyFill="1" applyBorder="1" applyProtection="1">
      <alignment vertical="center"/>
    </xf>
    <xf numFmtId="0" fontId="9" fillId="6" borderId="0" xfId="0" applyFont="1" applyFill="1" applyBorder="1" applyAlignment="1" applyProtection="1">
      <alignment vertical="center" shrinkToFit="1"/>
    </xf>
    <xf numFmtId="0" fontId="0" fillId="6" borderId="0" xfId="0" applyFill="1" applyBorder="1" applyAlignment="1" applyProtection="1">
      <alignment vertical="center"/>
    </xf>
    <xf numFmtId="188" fontId="5" fillId="6" borderId="0" xfId="1" applyNumberFormat="1" applyFont="1" applyFill="1" applyBorder="1" applyAlignment="1" applyProtection="1">
      <alignment horizontal="center" vertical="center"/>
    </xf>
    <xf numFmtId="189" fontId="5" fillId="6" borderId="0" xfId="1" applyNumberFormat="1" applyFont="1" applyFill="1" applyBorder="1" applyAlignment="1" applyProtection="1">
      <alignment horizontal="left" vertical="center"/>
    </xf>
    <xf numFmtId="0" fontId="3" fillId="6" borderId="20" xfId="0" applyFont="1" applyFill="1" applyBorder="1" applyAlignment="1" applyProtection="1">
      <alignment vertical="center" shrinkToFit="1"/>
    </xf>
    <xf numFmtId="184" fontId="5" fillId="6" borderId="0" xfId="1" applyNumberFormat="1" applyFont="1" applyFill="1" applyBorder="1" applyAlignment="1" applyProtection="1">
      <alignment horizontal="right"/>
    </xf>
    <xf numFmtId="0" fontId="9" fillId="6" borderId="0" xfId="0" applyFont="1" applyFill="1" applyBorder="1" applyAlignment="1" applyProtection="1">
      <alignment horizontal="center" vertical="center" shrinkToFit="1"/>
    </xf>
    <xf numFmtId="0" fontId="9" fillId="6" borderId="20" xfId="0" applyFont="1" applyFill="1" applyBorder="1" applyAlignment="1" applyProtection="1">
      <alignment horizontal="center" vertical="center" shrinkToFit="1"/>
    </xf>
    <xf numFmtId="190" fontId="13" fillId="6" borderId="0" xfId="1" applyNumberFormat="1" applyFont="1" applyFill="1" applyBorder="1" applyAlignment="1" applyProtection="1">
      <alignment horizontal="center" vertical="center"/>
    </xf>
    <xf numFmtId="0" fontId="20" fillId="6" borderId="20" xfId="0" applyFont="1" applyFill="1" applyBorder="1" applyAlignment="1" applyProtection="1">
      <alignment vertical="center" shrinkToFit="1"/>
    </xf>
    <xf numFmtId="0" fontId="5" fillId="6" borderId="22" xfId="0" applyFont="1" applyFill="1" applyBorder="1" applyProtection="1">
      <alignment vertical="center"/>
    </xf>
    <xf numFmtId="0" fontId="0" fillId="6" borderId="0" xfId="0" applyFill="1" applyBorder="1" applyAlignment="1" applyProtection="1">
      <alignment horizontal="center" vertical="center"/>
    </xf>
    <xf numFmtId="178" fontId="13" fillId="6" borderId="0" xfId="0" applyNumberFormat="1" applyFont="1" applyFill="1" applyBorder="1" applyAlignment="1" applyProtection="1">
      <alignment horizontal="right" vertical="center"/>
    </xf>
    <xf numFmtId="179" fontId="5" fillId="2" borderId="43" xfId="0" applyNumberFormat="1" applyFont="1" applyFill="1" applyBorder="1" applyAlignment="1" applyProtection="1">
      <alignment horizontal="center" vertical="center" shrinkToFit="1"/>
      <protection locked="0"/>
    </xf>
    <xf numFmtId="0" fontId="11" fillId="6" borderId="22" xfId="0" applyFont="1" applyFill="1" applyBorder="1" applyAlignment="1" applyProtection="1">
      <alignment horizontal="left" vertical="center" wrapText="1" shrinkToFit="1"/>
    </xf>
    <xf numFmtId="0" fontId="11" fillId="6" borderId="23" xfId="0" applyFont="1" applyFill="1" applyBorder="1" applyAlignment="1" applyProtection="1">
      <alignment horizontal="left" vertical="center" wrapText="1" shrinkToFit="1"/>
    </xf>
    <xf numFmtId="0" fontId="5" fillId="6" borderId="0" xfId="0" applyFont="1" applyFill="1" applyBorder="1" applyAlignment="1" applyProtection="1">
      <alignment horizontal="left" vertical="center" shrinkToFit="1"/>
    </xf>
    <xf numFmtId="0" fontId="0" fillId="0" borderId="0" xfId="0" applyFill="1" applyProtection="1">
      <alignment vertical="center"/>
    </xf>
    <xf numFmtId="0" fontId="17" fillId="6" borderId="0" xfId="0" applyFont="1" applyFill="1" applyBorder="1" applyProtection="1">
      <alignment vertical="center"/>
    </xf>
    <xf numFmtId="178" fontId="5" fillId="6" borderId="0" xfId="0" applyNumberFormat="1" applyFont="1" applyFill="1" applyBorder="1" applyProtection="1">
      <alignment vertical="center"/>
    </xf>
    <xf numFmtId="184" fontId="5" fillId="6" borderId="0" xfId="0" applyNumberFormat="1" applyFont="1" applyFill="1" applyBorder="1" applyAlignment="1" applyProtection="1">
      <alignment horizontal="right" vertical="center"/>
    </xf>
    <xf numFmtId="180" fontId="5" fillId="6" borderId="0" xfId="0" applyNumberFormat="1" applyFont="1" applyFill="1" applyBorder="1" applyProtection="1">
      <alignment vertical="center"/>
    </xf>
    <xf numFmtId="0" fontId="0" fillId="6" borderId="0" xfId="0" applyFill="1" applyBorder="1" applyAlignment="1" applyProtection="1">
      <alignment horizontal="left" vertical="top" shrinkToFit="1"/>
    </xf>
    <xf numFmtId="0" fontId="15" fillId="6" borderId="0" xfId="0" applyFont="1" applyFill="1" applyBorder="1" applyAlignment="1" applyProtection="1">
      <alignment horizontal="left" vertical="center" wrapText="1"/>
    </xf>
    <xf numFmtId="0" fontId="0" fillId="6" borderId="46" xfId="0" applyFont="1" applyFill="1" applyBorder="1" applyProtection="1">
      <alignment vertical="center"/>
    </xf>
    <xf numFmtId="0" fontId="5" fillId="6" borderId="18" xfId="0" applyFont="1" applyFill="1" applyBorder="1" applyProtection="1">
      <alignment vertical="center"/>
    </xf>
    <xf numFmtId="0" fontId="33" fillId="6" borderId="8" xfId="0" applyFont="1" applyFill="1" applyBorder="1" applyProtection="1">
      <alignment vertical="center"/>
    </xf>
    <xf numFmtId="0" fontId="5" fillId="6" borderId="0" xfId="0" applyFont="1" applyFill="1" applyBorder="1" applyAlignment="1" applyProtection="1">
      <alignment horizontal="left" vertical="top" wrapText="1"/>
    </xf>
    <xf numFmtId="0" fontId="5" fillId="6" borderId="0" xfId="0" applyFont="1" applyFill="1" applyBorder="1" applyAlignment="1" applyProtection="1">
      <alignment horizontal="right"/>
    </xf>
    <xf numFmtId="0" fontId="0" fillId="6" borderId="0" xfId="0" applyFill="1" applyBorder="1" applyAlignment="1" applyProtection="1"/>
    <xf numFmtId="176" fontId="18" fillId="6" borderId="0" xfId="0" applyNumberFormat="1" applyFont="1" applyFill="1" applyBorder="1" applyAlignment="1" applyProtection="1">
      <alignment horizontal="right" vertical="center"/>
    </xf>
    <xf numFmtId="0" fontId="5" fillId="6" borderId="8" xfId="0" applyFont="1" applyFill="1" applyBorder="1" applyAlignment="1" applyProtection="1">
      <alignment horizontal="right" vertical="center"/>
    </xf>
    <xf numFmtId="0" fontId="0" fillId="6" borderId="46" xfId="0" applyFill="1" applyBorder="1" applyProtection="1">
      <alignment vertical="center"/>
    </xf>
    <xf numFmtId="0" fontId="0" fillId="6" borderId="22" xfId="0" applyFill="1" applyBorder="1" applyProtection="1">
      <alignment vertical="center"/>
    </xf>
    <xf numFmtId="0" fontId="9" fillId="6" borderId="20" xfId="0" applyFont="1" applyFill="1" applyBorder="1" applyProtection="1">
      <alignment vertical="center"/>
    </xf>
    <xf numFmtId="0" fontId="0" fillId="6" borderId="23" xfId="0" applyFill="1" applyBorder="1" applyProtection="1">
      <alignment vertical="center"/>
    </xf>
    <xf numFmtId="0" fontId="11" fillId="6" borderId="20" xfId="0" applyFont="1" applyFill="1" applyBorder="1" applyAlignment="1" applyProtection="1">
      <alignment vertical="center" shrinkToFit="1"/>
    </xf>
    <xf numFmtId="0" fontId="9" fillId="6" borderId="8" xfId="0" applyFont="1" applyFill="1" applyBorder="1" applyAlignment="1" applyProtection="1">
      <alignment horizontal="left" vertical="center" shrinkToFit="1"/>
    </xf>
    <xf numFmtId="176" fontId="5" fillId="6" borderId="0" xfId="0" applyNumberFormat="1" applyFont="1" applyFill="1" applyBorder="1" applyProtection="1">
      <alignment vertical="center"/>
    </xf>
    <xf numFmtId="176" fontId="5" fillId="6" borderId="37" xfId="0" applyNumberFormat="1" applyFont="1" applyFill="1" applyBorder="1" applyProtection="1">
      <alignment vertical="center"/>
    </xf>
    <xf numFmtId="184" fontId="5" fillId="6" borderId="0" xfId="0" applyNumberFormat="1" applyFont="1" applyFill="1" applyBorder="1" applyAlignment="1" applyProtection="1">
      <alignment horizontal="center" vertical="center"/>
    </xf>
    <xf numFmtId="180" fontId="13" fillId="6" borderId="0" xfId="0" applyNumberFormat="1" applyFont="1" applyFill="1" applyBorder="1" applyAlignment="1" applyProtection="1">
      <alignment horizontal="center" vertical="center"/>
    </xf>
    <xf numFmtId="0" fontId="25" fillId="6" borderId="0" xfId="0" applyFont="1" applyFill="1" applyBorder="1" applyAlignment="1" applyProtection="1">
      <alignment vertical="center"/>
    </xf>
    <xf numFmtId="0" fontId="18" fillId="6" borderId="0" xfId="0" applyFont="1" applyFill="1" applyBorder="1" applyAlignment="1" applyProtection="1">
      <alignment vertical="center"/>
    </xf>
    <xf numFmtId="0" fontId="24" fillId="6" borderId="0" xfId="0" applyFont="1" applyFill="1" applyBorder="1" applyAlignment="1" applyProtection="1">
      <alignment vertical="center" shrinkToFit="1"/>
    </xf>
    <xf numFmtId="0" fontId="24" fillId="6" borderId="0" xfId="0" applyFont="1" applyFill="1" applyBorder="1" applyAlignment="1" applyProtection="1">
      <alignment vertical="center"/>
    </xf>
    <xf numFmtId="0" fontId="5" fillId="6" borderId="17" xfId="0" applyFont="1" applyFill="1" applyBorder="1" applyAlignment="1" applyProtection="1">
      <alignment vertical="center"/>
    </xf>
    <xf numFmtId="0" fontId="7" fillId="6" borderId="0" xfId="0" applyFont="1" applyFill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 wrapText="1"/>
    </xf>
    <xf numFmtId="0" fontId="15" fillId="6" borderId="0" xfId="0" applyFont="1" applyFill="1" applyBorder="1" applyAlignment="1" applyProtection="1">
      <alignment vertical="center"/>
    </xf>
    <xf numFmtId="0" fontId="0" fillId="6" borderId="22" xfId="0" applyFont="1" applyFill="1" applyBorder="1" applyAlignment="1" applyProtection="1">
      <alignment vertical="center"/>
    </xf>
    <xf numFmtId="0" fontId="23" fillId="6" borderId="20" xfId="0" applyFont="1" applyFill="1" applyBorder="1" applyAlignment="1" applyProtection="1">
      <alignment horizontal="left" vertical="center" shrinkToFit="1"/>
    </xf>
    <xf numFmtId="0" fontId="0" fillId="6" borderId="23" xfId="0" applyFont="1" applyFill="1" applyBorder="1" applyProtection="1">
      <alignment vertical="center"/>
    </xf>
    <xf numFmtId="177" fontId="13" fillId="6" borderId="0" xfId="0" applyNumberFormat="1" applyFont="1" applyFill="1" applyBorder="1" applyAlignment="1" applyProtection="1">
      <alignment horizontal="right" vertical="center"/>
    </xf>
    <xf numFmtId="0" fontId="5" fillId="6" borderId="0" xfId="0" applyFont="1" applyFill="1" applyBorder="1" applyAlignment="1" applyProtection="1">
      <alignment horizontal="left"/>
    </xf>
    <xf numFmtId="0" fontId="33" fillId="6" borderId="0" xfId="0" applyFont="1" applyFill="1" applyBorder="1" applyProtection="1">
      <alignment vertical="center"/>
    </xf>
    <xf numFmtId="0" fontId="5" fillId="6" borderId="0" xfId="0" applyFont="1" applyFill="1" applyBorder="1" applyAlignment="1" applyProtection="1">
      <alignment horizontal="center"/>
    </xf>
    <xf numFmtId="0" fontId="5" fillId="6" borderId="8" xfId="0" applyFont="1" applyFill="1" applyBorder="1" applyAlignment="1" applyProtection="1">
      <alignment vertical="center"/>
    </xf>
    <xf numFmtId="178" fontId="6" fillId="6" borderId="0" xfId="0" applyNumberFormat="1" applyFont="1" applyFill="1" applyBorder="1" applyAlignment="1" applyProtection="1">
      <alignment horizontal="center" vertical="center"/>
    </xf>
    <xf numFmtId="0" fontId="5" fillId="6" borderId="8" xfId="0" applyFont="1" applyFill="1" applyBorder="1" applyAlignment="1" applyProtection="1">
      <alignment horizontal="center" vertical="center"/>
    </xf>
    <xf numFmtId="0" fontId="9" fillId="6" borderId="20" xfId="0" applyFont="1" applyFill="1" applyBorder="1" applyAlignment="1" applyProtection="1">
      <alignment horizontal="left" vertical="center" shrinkToFit="1"/>
    </xf>
    <xf numFmtId="188" fontId="5" fillId="6" borderId="0" xfId="1" applyNumberFormat="1" applyFont="1" applyFill="1" applyBorder="1" applyAlignment="1" applyProtection="1">
      <alignment horizontal="right" vertical="center"/>
    </xf>
    <xf numFmtId="189" fontId="5" fillId="6" borderId="0" xfId="0" applyNumberFormat="1" applyFont="1" applyFill="1" applyBorder="1" applyAlignment="1" applyProtection="1">
      <alignment horizontal="center" vertical="center"/>
    </xf>
    <xf numFmtId="0" fontId="5" fillId="6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 wrapText="1" shrinkToFit="1"/>
    </xf>
    <xf numFmtId="0" fontId="9" fillId="0" borderId="19" xfId="0" applyFont="1" applyBorder="1" applyProtection="1">
      <alignment vertical="center"/>
    </xf>
    <xf numFmtId="0" fontId="9" fillId="0" borderId="47" xfId="0" applyFont="1" applyFill="1" applyBorder="1" applyAlignment="1" applyProtection="1">
      <alignment horizontal="left" vertical="center" shrinkToFit="1"/>
    </xf>
    <xf numFmtId="0" fontId="9" fillId="0" borderId="15" xfId="0" applyFont="1" applyBorder="1" applyProtection="1">
      <alignment vertical="center"/>
    </xf>
    <xf numFmtId="0" fontId="9" fillId="0" borderId="14" xfId="0" applyFont="1" applyFill="1" applyBorder="1" applyAlignment="1" applyProtection="1">
      <alignment horizontal="left" vertical="center" shrinkToFit="1"/>
    </xf>
    <xf numFmtId="38" fontId="5" fillId="6" borderId="22" xfId="3" applyFont="1" applyFill="1" applyBorder="1" applyAlignment="1" applyProtection="1">
      <alignment horizontal="center" vertical="center"/>
    </xf>
    <xf numFmtId="188" fontId="5" fillId="6" borderId="22" xfId="1" applyNumberFormat="1" applyFont="1" applyFill="1" applyBorder="1" applyAlignment="1" applyProtection="1">
      <alignment horizontal="right" vertical="center"/>
    </xf>
    <xf numFmtId="189" fontId="5" fillId="6" borderId="22" xfId="1" applyNumberFormat="1" applyFont="1" applyFill="1" applyBorder="1" applyAlignment="1" applyProtection="1">
      <alignment horizontal="left" vertical="center"/>
    </xf>
    <xf numFmtId="0" fontId="5" fillId="6" borderId="22" xfId="0" applyFont="1" applyFill="1" applyBorder="1" applyAlignment="1" applyProtection="1">
      <alignment horizontal="right" vertical="center"/>
    </xf>
    <xf numFmtId="184" fontId="5" fillId="6" borderId="22" xfId="1" applyNumberFormat="1" applyFont="1" applyFill="1" applyBorder="1" applyAlignment="1" applyProtection="1">
      <alignment horizontal="right"/>
    </xf>
    <xf numFmtId="0" fontId="5" fillId="6" borderId="22" xfId="0" applyFont="1" applyFill="1" applyBorder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38" fontId="5" fillId="6" borderId="0" xfId="3" applyFont="1" applyFill="1" applyBorder="1" applyAlignment="1" applyProtection="1">
      <alignment horizontal="left" vertical="center" shrinkToFit="1"/>
    </xf>
    <xf numFmtId="0" fontId="11" fillId="6" borderId="0" xfId="0" applyFont="1" applyFill="1" applyBorder="1" applyProtection="1">
      <alignment vertical="center"/>
    </xf>
    <xf numFmtId="0" fontId="11" fillId="6" borderId="0" xfId="0" applyFont="1" applyFill="1" applyBorder="1" applyAlignment="1" applyProtection="1">
      <alignment horizontal="left" vertical="top" wrapText="1"/>
    </xf>
    <xf numFmtId="0" fontId="0" fillId="4" borderId="30" xfId="0" applyFill="1" applyBorder="1" applyAlignment="1" applyProtection="1">
      <alignment vertical="center" shrinkToFit="1"/>
      <protection locked="0"/>
    </xf>
    <xf numFmtId="0" fontId="4" fillId="4" borderId="2" xfId="0" applyFont="1" applyFill="1" applyBorder="1" applyAlignment="1" applyProtection="1">
      <alignment horizontal="center" vertical="center" shrinkToFit="1"/>
      <protection locked="0"/>
    </xf>
    <xf numFmtId="49" fontId="34" fillId="6" borderId="0" xfId="3" applyNumberFormat="1" applyFont="1" applyFill="1" applyBorder="1" applyAlignment="1" applyProtection="1">
      <alignment horizontal="left" vertical="center"/>
    </xf>
    <xf numFmtId="49" fontId="34" fillId="0" borderId="0" xfId="3" applyNumberFormat="1" applyFont="1" applyFill="1" applyBorder="1" applyAlignment="1" applyProtection="1">
      <alignment horizontal="left" vertical="center"/>
    </xf>
    <xf numFmtId="49" fontId="31" fillId="6" borderId="0" xfId="3" applyNumberFormat="1" applyFont="1" applyFill="1" applyBorder="1" applyAlignment="1" applyProtection="1">
      <alignment horizontal="left" vertical="center" wrapText="1"/>
    </xf>
    <xf numFmtId="49" fontId="17" fillId="6" borderId="0" xfId="3" applyNumberFormat="1" applyFont="1" applyFill="1" applyBorder="1" applyAlignment="1" applyProtection="1">
      <alignment horizontal="right" vertical="center" wrapText="1"/>
    </xf>
    <xf numFmtId="0" fontId="5" fillId="6" borderId="0" xfId="0" applyNumberFormat="1" applyFont="1" applyFill="1" applyBorder="1" applyAlignment="1" applyProtection="1">
      <alignment vertical="center"/>
    </xf>
    <xf numFmtId="0" fontId="0" fillId="6" borderId="0" xfId="0" applyFill="1" applyBorder="1" applyAlignment="1" applyProtection="1">
      <alignment vertical="center" wrapText="1"/>
    </xf>
    <xf numFmtId="49" fontId="35" fillId="6" borderId="0" xfId="3" applyNumberFormat="1" applyFont="1" applyFill="1" applyBorder="1" applyAlignment="1" applyProtection="1">
      <alignment horizontal="left" vertical="center" wrapText="1"/>
    </xf>
    <xf numFmtId="49" fontId="17" fillId="6" borderId="0" xfId="3" applyNumberFormat="1" applyFont="1" applyFill="1" applyBorder="1" applyAlignment="1" applyProtection="1">
      <alignment vertical="center" wrapText="1"/>
    </xf>
    <xf numFmtId="49" fontId="5" fillId="0" borderId="0" xfId="3" applyNumberFormat="1" applyFont="1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49" fontId="31" fillId="0" borderId="0" xfId="3" applyNumberFormat="1" applyFont="1" applyFill="1" applyBorder="1" applyAlignment="1" applyProtection="1">
      <alignment horizontal="left" vertical="center" wrapText="1"/>
    </xf>
    <xf numFmtId="49" fontId="31" fillId="0" borderId="0" xfId="3" applyNumberFormat="1" applyFont="1" applyFill="1" applyBorder="1" applyAlignment="1" applyProtection="1">
      <alignment vertical="top" wrapText="1"/>
    </xf>
    <xf numFmtId="49" fontId="5" fillId="0" borderId="0" xfId="3" applyNumberFormat="1" applyFont="1" applyFill="1" applyBorder="1" applyAlignment="1" applyProtection="1">
      <alignment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178" fontId="31" fillId="6" borderId="0" xfId="3" applyNumberFormat="1" applyFont="1" applyFill="1" applyBorder="1" applyAlignment="1" applyProtection="1">
      <alignment horizontal="right" vertical="center" wrapText="1"/>
    </xf>
    <xf numFmtId="49" fontId="31" fillId="6" borderId="0" xfId="3" applyNumberFormat="1" applyFont="1" applyFill="1" applyBorder="1" applyAlignment="1" applyProtection="1">
      <alignment vertical="justify" wrapText="1"/>
    </xf>
    <xf numFmtId="49" fontId="2" fillId="6" borderId="0" xfId="3" applyNumberFormat="1" applyFont="1" applyFill="1" applyBorder="1" applyAlignment="1" applyProtection="1">
      <alignment vertical="center"/>
    </xf>
    <xf numFmtId="49" fontId="2" fillId="6" borderId="0" xfId="3" applyNumberFormat="1" applyFont="1" applyFill="1" applyBorder="1" applyAlignment="1" applyProtection="1">
      <alignment vertical="top" wrapText="1"/>
    </xf>
    <xf numFmtId="49" fontId="2" fillId="6" borderId="0" xfId="3" applyNumberFormat="1" applyFont="1" applyFill="1" applyBorder="1" applyAlignment="1" applyProtection="1">
      <alignment horizontal="center" vertical="top" wrapText="1"/>
    </xf>
    <xf numFmtId="49" fontId="5" fillId="6" borderId="0" xfId="3" applyNumberFormat="1" applyFont="1" applyFill="1" applyBorder="1" applyAlignment="1" applyProtection="1">
      <alignment vertical="center"/>
    </xf>
    <xf numFmtId="49" fontId="31" fillId="6" borderId="0" xfId="3" applyNumberFormat="1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vertical="center" wrapText="1"/>
    </xf>
    <xf numFmtId="49" fontId="5" fillId="0" borderId="0" xfId="3" applyNumberFormat="1" applyFont="1" applyFill="1" applyBorder="1" applyAlignment="1" applyProtection="1">
      <alignment vertical="center"/>
    </xf>
    <xf numFmtId="49" fontId="35" fillId="6" borderId="0" xfId="3" applyNumberFormat="1" applyFont="1" applyFill="1" applyBorder="1" applyAlignment="1" applyProtection="1">
      <alignment horizontal="left" vertical="center" shrinkToFit="1"/>
    </xf>
    <xf numFmtId="49" fontId="36" fillId="6" borderId="0" xfId="3" applyNumberFormat="1" applyFont="1" applyFill="1" applyBorder="1" applyAlignment="1" applyProtection="1">
      <alignment horizontal="left" vertical="center" wrapText="1"/>
    </xf>
    <xf numFmtId="49" fontId="5" fillId="6" borderId="22" xfId="3" applyNumberFormat="1" applyFont="1" applyFill="1" applyBorder="1" applyAlignment="1" applyProtection="1">
      <alignment horizontal="left" vertical="center" wrapText="1"/>
    </xf>
    <xf numFmtId="0" fontId="6" fillId="6" borderId="22" xfId="0" applyFont="1" applyFill="1" applyBorder="1" applyAlignment="1" applyProtection="1">
      <alignment horizontal="center" vertical="center" wrapText="1"/>
    </xf>
    <xf numFmtId="178" fontId="31" fillId="6" borderId="22" xfId="3" applyNumberFormat="1" applyFont="1" applyFill="1" applyBorder="1" applyAlignment="1" applyProtection="1">
      <alignment horizontal="right" vertical="center" wrapText="1"/>
    </xf>
    <xf numFmtId="49" fontId="35" fillId="6" borderId="23" xfId="3" applyNumberFormat="1" applyFont="1" applyFill="1" applyBorder="1" applyAlignment="1" applyProtection="1">
      <alignment horizontal="left" vertical="center" wrapText="1"/>
    </xf>
    <xf numFmtId="49" fontId="31" fillId="6" borderId="0" xfId="3" applyNumberFormat="1" applyFont="1" applyFill="1" applyBorder="1" applyAlignment="1" applyProtection="1">
      <alignment vertical="center" wrapText="1"/>
    </xf>
    <xf numFmtId="0" fontId="0" fillId="6" borderId="20" xfId="0" applyFill="1" applyBorder="1" applyAlignment="1" applyProtection="1">
      <alignment vertical="center" wrapText="1"/>
    </xf>
    <xf numFmtId="49" fontId="5" fillId="6" borderId="0" xfId="3" applyNumberFormat="1" applyFont="1" applyFill="1" applyBorder="1" applyAlignment="1" applyProtection="1">
      <alignment horizontal="left" vertical="center" wrapText="1"/>
    </xf>
    <xf numFmtId="49" fontId="35" fillId="6" borderId="20" xfId="3" applyNumberFormat="1" applyFont="1" applyFill="1" applyBorder="1" applyAlignment="1" applyProtection="1">
      <alignment horizontal="left" vertical="center" wrapText="1"/>
    </xf>
    <xf numFmtId="38" fontId="5" fillId="2" borderId="50" xfId="3" applyFont="1" applyFill="1" applyBorder="1" applyAlignment="1" applyProtection="1">
      <alignment horizontal="center" vertical="center" shrinkToFit="1"/>
      <protection locked="0"/>
    </xf>
    <xf numFmtId="38" fontId="5" fillId="2" borderId="51" xfId="3" applyFont="1" applyFill="1" applyBorder="1" applyAlignment="1" applyProtection="1">
      <alignment horizontal="center" vertical="center" shrinkToFit="1"/>
      <protection locked="0"/>
    </xf>
    <xf numFmtId="38" fontId="5" fillId="4" borderId="52" xfId="3" applyFont="1" applyFill="1" applyBorder="1" applyAlignment="1" applyProtection="1">
      <alignment horizontal="center" vertical="center" shrinkToFit="1"/>
      <protection locked="0"/>
    </xf>
    <xf numFmtId="0" fontId="29" fillId="6" borderId="25" xfId="0" applyFont="1" applyFill="1" applyBorder="1" applyAlignment="1" applyProtection="1">
      <alignment horizontal="center" vertical="center"/>
    </xf>
    <xf numFmtId="0" fontId="29" fillId="6" borderId="48" xfId="0" applyFont="1" applyFill="1" applyBorder="1" applyAlignment="1" applyProtection="1">
      <alignment horizontal="center" vertical="center"/>
    </xf>
    <xf numFmtId="178" fontId="29" fillId="6" borderId="25" xfId="0" applyNumberFormat="1" applyFont="1" applyFill="1" applyBorder="1" applyAlignment="1" applyProtection="1">
      <alignment horizontal="center" vertical="center"/>
    </xf>
    <xf numFmtId="178" fontId="29" fillId="6" borderId="41" xfId="0" applyNumberFormat="1" applyFont="1" applyFill="1" applyBorder="1" applyAlignment="1" applyProtection="1">
      <alignment horizontal="center" vertical="center"/>
    </xf>
    <xf numFmtId="0" fontId="29" fillId="6" borderId="41" xfId="0" applyFont="1" applyFill="1" applyBorder="1" applyAlignment="1" applyProtection="1">
      <alignment horizontal="center" vertical="center"/>
    </xf>
    <xf numFmtId="49" fontId="41" fillId="6" borderId="0" xfId="3" applyNumberFormat="1" applyFont="1" applyFill="1" applyBorder="1" applyAlignment="1" applyProtection="1">
      <alignment horizontal="right" vertical="center" wrapText="1"/>
    </xf>
    <xf numFmtId="49" fontId="43" fillId="6" borderId="0" xfId="3" applyNumberFormat="1" applyFont="1" applyFill="1" applyBorder="1" applyAlignment="1" applyProtection="1">
      <alignment horizontal="right" vertical="center" wrapText="1"/>
    </xf>
    <xf numFmtId="0" fontId="43" fillId="6" borderId="0" xfId="0" applyFont="1" applyFill="1" applyBorder="1" applyAlignment="1" applyProtection="1">
      <alignment horizontal="right" vertical="center"/>
    </xf>
    <xf numFmtId="0" fontId="44" fillId="6" borderId="0" xfId="0" applyFont="1" applyFill="1" applyBorder="1" applyAlignment="1" applyProtection="1">
      <alignment horizontal="right" vertical="center"/>
    </xf>
    <xf numFmtId="0" fontId="43" fillId="6" borderId="0" xfId="0" applyFont="1" applyFill="1" applyBorder="1" applyAlignment="1" applyProtection="1">
      <alignment horizontal="right" vertical="top" wrapText="1"/>
    </xf>
    <xf numFmtId="0" fontId="41" fillId="6" borderId="0" xfId="0" applyFont="1" applyFill="1" applyBorder="1" applyAlignment="1" applyProtection="1">
      <alignment horizontal="right" vertical="center"/>
    </xf>
    <xf numFmtId="0" fontId="43" fillId="6" borderId="0" xfId="0" applyFont="1" applyFill="1" applyBorder="1" applyAlignment="1" applyProtection="1">
      <alignment vertical="center" wrapText="1"/>
    </xf>
    <xf numFmtId="0" fontId="43" fillId="6" borderId="0" xfId="0" applyFont="1" applyFill="1" applyBorder="1" applyProtection="1">
      <alignment vertical="center"/>
    </xf>
    <xf numFmtId="0" fontId="43" fillId="6" borderId="0" xfId="0" applyFont="1" applyFill="1" applyBorder="1" applyAlignment="1" applyProtection="1">
      <alignment horizontal="right"/>
    </xf>
    <xf numFmtId="176" fontId="43" fillId="6" borderId="0" xfId="0" applyNumberFormat="1" applyFont="1" applyFill="1" applyBorder="1" applyAlignment="1" applyProtection="1">
      <alignment horizontal="right" vertical="center"/>
    </xf>
    <xf numFmtId="49" fontId="43" fillId="6" borderId="0" xfId="3" applyNumberFormat="1" applyFont="1" applyFill="1" applyBorder="1" applyAlignment="1" applyProtection="1">
      <alignment horizontal="right" vertical="center"/>
    </xf>
    <xf numFmtId="0" fontId="43" fillId="6" borderId="0" xfId="0" applyFont="1" applyFill="1" applyBorder="1" applyAlignment="1" applyProtection="1"/>
    <xf numFmtId="49" fontId="43" fillId="6" borderId="0" xfId="3" applyNumberFormat="1" applyFont="1" applyFill="1" applyBorder="1" applyAlignment="1" applyProtection="1">
      <alignment vertical="center"/>
    </xf>
    <xf numFmtId="49" fontId="42" fillId="6" borderId="0" xfId="3" applyNumberFormat="1" applyFont="1" applyFill="1" applyBorder="1" applyAlignment="1" applyProtection="1">
      <alignment horizontal="right" vertical="center"/>
    </xf>
    <xf numFmtId="0" fontId="43" fillId="6" borderId="0" xfId="0" applyFont="1" applyFill="1" applyBorder="1" applyAlignment="1" applyProtection="1">
      <alignment vertical="center" shrinkToFit="1"/>
    </xf>
    <xf numFmtId="49" fontId="33" fillId="6" borderId="0" xfId="3" applyNumberFormat="1" applyFont="1" applyFill="1" applyBorder="1" applyAlignment="1" applyProtection="1">
      <alignment vertical="center"/>
    </xf>
    <xf numFmtId="0" fontId="47" fillId="6" borderId="0" xfId="0" applyFont="1" applyFill="1" applyBorder="1" applyAlignment="1" applyProtection="1">
      <alignment vertical="center"/>
    </xf>
    <xf numFmtId="0" fontId="47" fillId="0" borderId="0" xfId="0" applyFont="1" applyProtection="1">
      <alignment vertical="center"/>
    </xf>
    <xf numFmtId="49" fontId="41" fillId="6" borderId="0" xfId="3" applyNumberFormat="1" applyFont="1" applyFill="1" applyBorder="1" applyAlignment="1" applyProtection="1">
      <alignment horizontal="right" vertical="center"/>
    </xf>
    <xf numFmtId="0" fontId="44" fillId="6" borderId="0" xfId="0" applyFont="1" applyFill="1" applyBorder="1" applyAlignment="1" applyProtection="1">
      <alignment vertical="center" shrinkToFit="1"/>
    </xf>
    <xf numFmtId="177" fontId="41" fillId="6" borderId="0" xfId="0" applyNumberFormat="1" applyFont="1" applyFill="1" applyBorder="1" applyAlignment="1" applyProtection="1">
      <alignment horizontal="right" vertical="center"/>
    </xf>
    <xf numFmtId="0" fontId="45" fillId="6" borderId="0" xfId="0" applyFont="1" applyFill="1" applyBorder="1" applyAlignment="1" applyProtection="1">
      <alignment horizontal="right" vertical="center"/>
    </xf>
    <xf numFmtId="0" fontId="29" fillId="6" borderId="0" xfId="0" applyFont="1" applyFill="1" applyBorder="1" applyAlignment="1" applyProtection="1">
      <alignment horizontal="right" vertical="center"/>
    </xf>
    <xf numFmtId="0" fontId="43" fillId="6" borderId="0" xfId="0" applyFont="1" applyFill="1" applyBorder="1" applyAlignment="1" applyProtection="1">
      <alignment horizontal="right" vertical="top"/>
    </xf>
    <xf numFmtId="0" fontId="43" fillId="0" borderId="0" xfId="0" applyFont="1" applyBorder="1" applyAlignment="1" applyProtection="1">
      <alignment horizontal="right" vertical="center"/>
    </xf>
    <xf numFmtId="0" fontId="41" fillId="6" borderId="0" xfId="0" applyFont="1" applyFill="1" applyBorder="1" applyAlignment="1" applyProtection="1">
      <alignment horizontal="right"/>
    </xf>
    <xf numFmtId="0" fontId="40" fillId="0" borderId="48" xfId="0" applyFont="1" applyBorder="1" applyAlignment="1" applyProtection="1">
      <alignment horizontal="center" vertical="center"/>
    </xf>
    <xf numFmtId="0" fontId="9" fillId="6" borderId="15" xfId="0" applyFont="1" applyFill="1" applyBorder="1" applyAlignment="1" applyProtection="1">
      <alignment horizontal="center" vertical="center" wrapText="1" shrinkToFit="1"/>
    </xf>
    <xf numFmtId="0" fontId="11" fillId="6" borderId="60" xfId="0" applyFont="1" applyFill="1" applyBorder="1" applyAlignment="1" applyProtection="1">
      <alignment horizontal="center" vertical="center" shrinkToFit="1"/>
    </xf>
    <xf numFmtId="0" fontId="29" fillId="0" borderId="25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</xf>
    <xf numFmtId="0" fontId="5" fillId="5" borderId="45" xfId="0" applyFont="1" applyFill="1" applyBorder="1" applyAlignment="1" applyProtection="1">
      <alignment horizontal="centerContinuous" vertical="center"/>
    </xf>
    <xf numFmtId="0" fontId="5" fillId="6" borderId="0" xfId="0" applyFont="1" applyFill="1" applyBorder="1" applyAlignment="1" applyProtection="1">
      <alignment horizontal="left" vertical="center"/>
    </xf>
    <xf numFmtId="0" fontId="0" fillId="0" borderId="47" xfId="0" applyBorder="1" applyProtection="1">
      <alignment vertical="center"/>
    </xf>
    <xf numFmtId="0" fontId="0" fillId="6" borderId="47" xfId="0" applyFill="1" applyBorder="1" applyAlignment="1" applyProtection="1">
      <alignment horizontal="left" vertical="center" wrapText="1"/>
    </xf>
    <xf numFmtId="0" fontId="43" fillId="6" borderId="0" xfId="0" applyFont="1" applyFill="1" applyBorder="1" applyAlignment="1" applyProtection="1">
      <alignment horizontal="right" wrapText="1"/>
    </xf>
    <xf numFmtId="0" fontId="5" fillId="0" borderId="92" xfId="0" applyFont="1" applyBorder="1" applyAlignment="1" applyProtection="1">
      <alignment horizontal="center" vertical="center"/>
    </xf>
    <xf numFmtId="179" fontId="5" fillId="2" borderId="26" xfId="0" applyNumberFormat="1" applyFont="1" applyFill="1" applyBorder="1" applyAlignment="1" applyProtection="1">
      <alignment horizontal="center" vertical="center" shrinkToFit="1"/>
      <protection locked="0"/>
    </xf>
    <xf numFmtId="179" fontId="5" fillId="2" borderId="5" xfId="0" applyNumberFormat="1" applyFont="1" applyFill="1" applyBorder="1" applyAlignment="1" applyProtection="1">
      <alignment horizontal="center" vertical="center" shrinkToFit="1"/>
      <protection locked="0"/>
    </xf>
    <xf numFmtId="179" fontId="5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50" fillId="6" borderId="8" xfId="0" applyFont="1" applyFill="1" applyBorder="1" applyAlignment="1" applyProtection="1">
      <alignment horizontal="right" vertical="center"/>
    </xf>
    <xf numFmtId="178" fontId="13" fillId="0" borderId="9" xfId="0" applyNumberFormat="1" applyFont="1" applyFill="1" applyBorder="1" applyAlignment="1" applyProtection="1">
      <alignment horizontal="right" vertical="center" shrinkToFit="1"/>
    </xf>
    <xf numFmtId="0" fontId="5" fillId="0" borderId="15" xfId="0" applyFont="1" applyBorder="1" applyAlignment="1" applyProtection="1">
      <alignment horizontal="center" vertical="center" shrinkToFit="1"/>
    </xf>
    <xf numFmtId="0" fontId="5" fillId="0" borderId="28" xfId="0" applyFont="1" applyBorder="1" applyAlignment="1" applyProtection="1">
      <alignment vertical="center" shrinkToFit="1"/>
    </xf>
    <xf numFmtId="176" fontId="7" fillId="0" borderId="25" xfId="0" applyNumberFormat="1" applyFont="1" applyFill="1" applyBorder="1" applyAlignment="1" applyProtection="1">
      <alignment horizontal="right" vertical="center" shrinkToFit="1"/>
    </xf>
    <xf numFmtId="180" fontId="7" fillId="0" borderId="12" xfId="0" applyNumberFormat="1" applyFont="1" applyFill="1" applyBorder="1" applyAlignment="1" applyProtection="1">
      <alignment horizontal="right" vertical="center" shrinkToFit="1"/>
    </xf>
    <xf numFmtId="176" fontId="7" fillId="6" borderId="11" xfId="0" applyNumberFormat="1" applyFont="1" applyFill="1" applyBorder="1" applyAlignment="1" applyProtection="1">
      <alignment horizontal="center" vertical="center" shrinkToFit="1"/>
    </xf>
    <xf numFmtId="176" fontId="38" fillId="6" borderId="49" xfId="3" applyNumberFormat="1" applyFont="1" applyFill="1" applyBorder="1" applyAlignment="1" applyProtection="1">
      <alignment vertical="center" shrinkToFit="1"/>
      <protection locked="0"/>
    </xf>
    <xf numFmtId="178" fontId="38" fillId="6" borderId="49" xfId="3" applyNumberFormat="1" applyFont="1" applyFill="1" applyBorder="1" applyAlignment="1" applyProtection="1">
      <alignment horizontal="right" vertical="center" shrinkToFit="1"/>
      <protection locked="0"/>
    </xf>
    <xf numFmtId="38" fontId="38" fillId="6" borderId="49" xfId="3" applyFont="1" applyFill="1" applyBorder="1" applyAlignment="1" applyProtection="1">
      <alignment horizontal="right" vertical="center" shrinkToFit="1"/>
      <protection locked="0"/>
    </xf>
    <xf numFmtId="179" fontId="38" fillId="6" borderId="49" xfId="3" applyNumberFormat="1" applyFont="1" applyFill="1" applyBorder="1" applyAlignment="1" applyProtection="1">
      <alignment horizontal="right" vertical="center" shrinkToFit="1"/>
      <protection locked="0"/>
    </xf>
    <xf numFmtId="176" fontId="38" fillId="6" borderId="49" xfId="3" applyNumberFormat="1" applyFont="1" applyFill="1" applyBorder="1" applyAlignment="1" applyProtection="1">
      <alignment horizontal="right" vertical="center" shrinkToFit="1"/>
      <protection locked="0"/>
    </xf>
    <xf numFmtId="176" fontId="38" fillId="6" borderId="49" xfId="3" applyNumberFormat="1" applyFont="1" applyFill="1" applyBorder="1" applyAlignment="1" applyProtection="1">
      <alignment horizontal="right" vertical="center" shrinkToFit="1"/>
    </xf>
    <xf numFmtId="49" fontId="38" fillId="6" borderId="0" xfId="3" applyNumberFormat="1" applyFont="1" applyFill="1" applyBorder="1" applyAlignment="1" applyProtection="1">
      <alignment horizontal="left" vertical="justify" shrinkToFit="1"/>
    </xf>
    <xf numFmtId="191" fontId="5" fillId="0" borderId="9" xfId="1" applyNumberFormat="1" applyFont="1" applyBorder="1" applyAlignment="1" applyProtection="1">
      <alignment horizontal="center" vertical="center" shrinkToFit="1"/>
    </xf>
    <xf numFmtId="178" fontId="5" fillId="4" borderId="2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center" vertical="center" shrinkToFit="1"/>
    </xf>
    <xf numFmtId="184" fontId="5" fillId="0" borderId="0" xfId="1" applyNumberFormat="1" applyFont="1" applyBorder="1" applyAlignment="1" applyProtection="1">
      <alignment horizontal="right" shrinkToFit="1"/>
    </xf>
    <xf numFmtId="190" fontId="5" fillId="0" borderId="9" xfId="1" applyNumberFormat="1" applyFont="1" applyBorder="1" applyAlignment="1" applyProtection="1">
      <alignment horizontal="right" vertical="center" shrinkToFit="1"/>
    </xf>
    <xf numFmtId="180" fontId="5" fillId="4" borderId="2" xfId="0" applyNumberFormat="1" applyFont="1" applyFill="1" applyBorder="1" applyAlignment="1" applyProtection="1">
      <alignment vertical="center" shrinkToFit="1"/>
      <protection locked="0"/>
    </xf>
    <xf numFmtId="180" fontId="5" fillId="6" borderId="0" xfId="0" applyNumberFormat="1" applyFont="1" applyFill="1" applyBorder="1" applyAlignment="1" applyProtection="1">
      <alignment vertical="center" shrinkToFit="1"/>
    </xf>
    <xf numFmtId="180" fontId="13" fillId="0" borderId="9" xfId="0" applyNumberFormat="1" applyFont="1" applyBorder="1" applyAlignment="1" applyProtection="1">
      <alignment horizontal="right" vertical="center" shrinkToFit="1"/>
    </xf>
    <xf numFmtId="176" fontId="5" fillId="4" borderId="2" xfId="0" applyNumberFormat="1" applyFont="1" applyFill="1" applyBorder="1" applyAlignment="1" applyProtection="1">
      <alignment vertical="center" shrinkToFit="1"/>
      <protection locked="0"/>
    </xf>
    <xf numFmtId="184" fontId="5" fillId="0" borderId="9" xfId="0" applyNumberFormat="1" applyFont="1" applyBorder="1" applyAlignment="1" applyProtection="1">
      <alignment horizontal="right" vertical="center" shrinkToFit="1"/>
    </xf>
    <xf numFmtId="178" fontId="6" fillId="0" borderId="2" xfId="0" applyNumberFormat="1" applyFont="1" applyFill="1" applyBorder="1" applyAlignment="1" applyProtection="1">
      <alignment horizontal="right" vertical="center" shrinkToFit="1"/>
    </xf>
    <xf numFmtId="178" fontId="31" fillId="4" borderId="2" xfId="3" applyNumberFormat="1" applyFont="1" applyFill="1" applyBorder="1" applyAlignment="1" applyProtection="1">
      <alignment horizontal="right" vertical="center" shrinkToFit="1"/>
      <protection locked="0"/>
    </xf>
    <xf numFmtId="178" fontId="5" fillId="4" borderId="2" xfId="0" applyNumberFormat="1" applyFont="1" applyFill="1" applyBorder="1" applyAlignment="1" applyProtection="1">
      <alignment vertical="center" shrinkToFit="1"/>
      <protection locked="0"/>
    </xf>
    <xf numFmtId="38" fontId="31" fillId="4" borderId="2" xfId="3" applyFont="1" applyFill="1" applyBorder="1" applyAlignment="1" applyProtection="1">
      <alignment horizontal="right" vertical="center" shrinkToFit="1"/>
      <protection locked="0"/>
    </xf>
    <xf numFmtId="38" fontId="5" fillId="4" borderId="2" xfId="3" applyFont="1" applyFill="1" applyBorder="1" applyAlignment="1" applyProtection="1">
      <alignment vertical="center" shrinkToFit="1"/>
      <protection locked="0"/>
    </xf>
    <xf numFmtId="179" fontId="31" fillId="4" borderId="2" xfId="3" applyNumberFormat="1" applyFont="1" applyFill="1" applyBorder="1" applyAlignment="1" applyProtection="1">
      <alignment horizontal="right" vertical="center" shrinkToFit="1"/>
      <protection locked="0"/>
    </xf>
    <xf numFmtId="176" fontId="31" fillId="4" borderId="2" xfId="3" applyNumberFormat="1" applyFont="1" applyFill="1" applyBorder="1" applyAlignment="1" applyProtection="1">
      <alignment horizontal="right" vertical="center" shrinkToFit="1"/>
      <protection locked="0"/>
    </xf>
    <xf numFmtId="176" fontId="31" fillId="0" borderId="2" xfId="3" applyNumberFormat="1" applyFont="1" applyFill="1" applyBorder="1" applyAlignment="1" applyProtection="1">
      <alignment horizontal="right" vertical="center" shrinkToFit="1"/>
    </xf>
    <xf numFmtId="178" fontId="6" fillId="3" borderId="2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57" xfId="0" applyFont="1" applyBorder="1" applyAlignment="1" applyProtection="1">
      <alignment horizontal="center" vertical="center" shrinkToFit="1"/>
    </xf>
    <xf numFmtId="0" fontId="9" fillId="0" borderId="21" xfId="0" applyFont="1" applyBorder="1" applyAlignment="1" applyProtection="1">
      <alignment horizontal="center" vertical="center" shrinkToFit="1"/>
    </xf>
    <xf numFmtId="183" fontId="32" fillId="0" borderId="2" xfId="0" applyNumberFormat="1" applyFont="1" applyBorder="1" applyAlignment="1" applyProtection="1">
      <alignment vertical="center" shrinkToFit="1"/>
    </xf>
    <xf numFmtId="183" fontId="32" fillId="0" borderId="9" xfId="0" applyNumberFormat="1" applyFont="1" applyBorder="1" applyAlignment="1" applyProtection="1">
      <alignment vertical="center" shrinkToFit="1"/>
    </xf>
    <xf numFmtId="183" fontId="5" fillId="0" borderId="29" xfId="0" applyNumberFormat="1" applyFont="1" applyBorder="1" applyAlignment="1" applyProtection="1">
      <alignment vertical="center" shrinkToFit="1"/>
    </xf>
    <xf numFmtId="178" fontId="13" fillId="0" borderId="9" xfId="0" applyNumberFormat="1" applyFont="1" applyBorder="1" applyAlignment="1" applyProtection="1">
      <alignment horizontal="right" vertical="center" shrinkToFit="1"/>
    </xf>
    <xf numFmtId="184" fontId="5" fillId="0" borderId="9" xfId="0" applyNumberFormat="1" applyFont="1" applyFill="1" applyBorder="1" applyAlignment="1" applyProtection="1">
      <alignment horizontal="right" vertical="center" shrinkToFit="1"/>
    </xf>
    <xf numFmtId="184" fontId="5" fillId="0" borderId="0" xfId="0" applyNumberFormat="1" applyFont="1" applyFill="1" applyBorder="1" applyAlignment="1" applyProtection="1">
      <alignment horizontal="right" vertical="center" shrinkToFit="1"/>
    </xf>
    <xf numFmtId="177" fontId="5" fillId="0" borderId="2" xfId="0" quotePrefix="1" applyNumberFormat="1" applyFont="1" applyFill="1" applyBorder="1" applyAlignment="1" applyProtection="1">
      <alignment horizontal="right" vertical="center" shrinkToFit="1"/>
    </xf>
    <xf numFmtId="177" fontId="13" fillId="0" borderId="9" xfId="0" applyNumberFormat="1" applyFont="1" applyFill="1" applyBorder="1" applyAlignment="1" applyProtection="1">
      <alignment horizontal="right" vertical="center" shrinkToFit="1"/>
    </xf>
    <xf numFmtId="177" fontId="5" fillId="0" borderId="2" xfId="0" applyNumberFormat="1" applyFont="1" applyFill="1" applyBorder="1" applyAlignment="1" applyProtection="1">
      <alignment horizontal="right" vertical="center" shrinkToFit="1"/>
    </xf>
    <xf numFmtId="176" fontId="5" fillId="0" borderId="2" xfId="0" applyNumberFormat="1" applyFont="1" applyBorder="1" applyAlignment="1" applyProtection="1">
      <alignment vertical="center" shrinkToFit="1"/>
    </xf>
    <xf numFmtId="176" fontId="5" fillId="0" borderId="2" xfId="0" applyNumberFormat="1" applyFont="1" applyFill="1" applyBorder="1" applyAlignment="1" applyProtection="1">
      <alignment horizontal="right" vertical="center" shrinkToFit="1"/>
    </xf>
    <xf numFmtId="178" fontId="5" fillId="0" borderId="9" xfId="0" applyNumberFormat="1" applyFont="1" applyFill="1" applyBorder="1" applyAlignment="1" applyProtection="1">
      <alignment horizontal="right" vertical="center" shrinkToFit="1"/>
    </xf>
    <xf numFmtId="179" fontId="5" fillId="4" borderId="2" xfId="0" applyNumberFormat="1" applyFont="1" applyFill="1" applyBorder="1" applyAlignment="1" applyProtection="1">
      <alignment vertical="center" shrinkToFit="1"/>
      <protection locked="0"/>
    </xf>
    <xf numFmtId="178" fontId="13" fillId="6" borderId="9" xfId="0" applyNumberFormat="1" applyFont="1" applyFill="1" applyBorder="1" applyAlignment="1" applyProtection="1">
      <alignment horizontal="right" vertical="center" shrinkToFit="1"/>
    </xf>
    <xf numFmtId="184" fontId="5" fillId="6" borderId="9" xfId="0" applyNumberFormat="1" applyFont="1" applyFill="1" applyBorder="1" applyAlignment="1" applyProtection="1">
      <alignment horizontal="right" vertical="center" shrinkToFit="1"/>
    </xf>
    <xf numFmtId="179" fontId="13" fillId="6" borderId="9" xfId="0" applyNumberFormat="1" applyFont="1" applyFill="1" applyBorder="1" applyAlignment="1" applyProtection="1">
      <alignment horizontal="right" vertical="center" shrinkToFit="1"/>
    </xf>
    <xf numFmtId="178" fontId="13" fillId="6" borderId="0" xfId="0" applyNumberFormat="1" applyFont="1" applyFill="1" applyBorder="1" applyAlignment="1" applyProtection="1">
      <alignment horizontal="center" vertical="center" shrinkToFit="1"/>
    </xf>
    <xf numFmtId="178" fontId="5" fillId="6" borderId="2" xfId="0" applyNumberFormat="1" applyFont="1" applyFill="1" applyBorder="1" applyAlignment="1" applyProtection="1">
      <alignment horizontal="right" vertical="center" shrinkToFit="1"/>
    </xf>
    <xf numFmtId="178" fontId="5" fillId="6" borderId="2" xfId="0" applyNumberFormat="1" applyFont="1" applyFill="1" applyBorder="1" applyAlignment="1" applyProtection="1">
      <alignment vertical="center" shrinkToFit="1"/>
    </xf>
    <xf numFmtId="177" fontId="5" fillId="6" borderId="2" xfId="0" applyNumberFormat="1" applyFont="1" applyFill="1" applyBorder="1" applyAlignment="1" applyProtection="1">
      <alignment horizontal="right" vertical="center" shrinkToFit="1"/>
    </xf>
    <xf numFmtId="179" fontId="5" fillId="4" borderId="94" xfId="0" applyNumberFormat="1" applyFont="1" applyFill="1" applyBorder="1" applyAlignment="1" applyProtection="1">
      <alignment horizontal="center" vertical="center" shrinkToFit="1"/>
      <protection locked="0"/>
    </xf>
    <xf numFmtId="188" fontId="5" fillId="6" borderId="0" xfId="1" applyNumberFormat="1" applyFont="1" applyFill="1" applyBorder="1" applyAlignment="1" applyProtection="1">
      <alignment vertical="center"/>
    </xf>
    <xf numFmtId="192" fontId="5" fillId="4" borderId="2" xfId="0" applyNumberFormat="1" applyFont="1" applyFill="1" applyBorder="1" applyAlignment="1" applyProtection="1">
      <alignment vertical="center" shrinkToFit="1"/>
      <protection locked="0"/>
    </xf>
    <xf numFmtId="0" fontId="9" fillId="6" borderId="0" xfId="0" applyFont="1" applyFill="1" applyBorder="1" applyAlignment="1" applyProtection="1">
      <alignment horizontal="left" vertical="center"/>
    </xf>
    <xf numFmtId="0" fontId="11" fillId="6" borderId="0" xfId="0" applyFont="1" applyFill="1" applyBorder="1" applyAlignment="1" applyProtection="1">
      <alignment vertical="center" shrinkToFit="1"/>
    </xf>
    <xf numFmtId="178" fontId="4" fillId="4" borderId="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9" xfId="0" applyNumberFormat="1" applyFont="1" applyBorder="1" applyAlignment="1" applyProtection="1">
      <alignment horizontal="right" vertical="center" shrinkToFit="1"/>
    </xf>
    <xf numFmtId="181" fontId="5" fillId="0" borderId="9" xfId="0" applyNumberFormat="1" applyFont="1" applyBorder="1" applyAlignment="1" applyProtection="1">
      <alignment vertical="center" shrinkToFit="1"/>
    </xf>
    <xf numFmtId="178" fontId="37" fillId="6" borderId="49" xfId="0" applyNumberFormat="1" applyFont="1" applyFill="1" applyBorder="1" applyAlignment="1" applyProtection="1">
      <alignment horizontal="right" vertical="center" shrinkToFit="1"/>
    </xf>
    <xf numFmtId="0" fontId="13" fillId="6" borderId="0" xfId="0" applyFont="1" applyFill="1" applyBorder="1" applyAlignment="1" applyProtection="1">
      <alignment vertical="center"/>
    </xf>
    <xf numFmtId="0" fontId="13" fillId="6" borderId="0" xfId="0" applyFont="1" applyFill="1" applyBorder="1" applyProtection="1">
      <alignment vertical="center"/>
    </xf>
    <xf numFmtId="178" fontId="7" fillId="0" borderId="25" xfId="0" applyNumberFormat="1" applyFont="1" applyFill="1" applyBorder="1" applyAlignment="1" applyProtection="1">
      <alignment horizontal="right" vertical="center" shrinkToFit="1"/>
    </xf>
    <xf numFmtId="178" fontId="7" fillId="0" borderId="12" xfId="0" applyNumberFormat="1" applyFont="1" applyFill="1" applyBorder="1" applyAlignment="1" applyProtection="1">
      <alignment horizontal="right" vertical="center" shrinkToFit="1"/>
    </xf>
    <xf numFmtId="177" fontId="7" fillId="6" borderId="41" xfId="0" applyNumberFormat="1" applyFont="1" applyFill="1" applyBorder="1" applyAlignment="1" applyProtection="1">
      <alignment horizontal="right" vertical="center" shrinkToFit="1"/>
    </xf>
    <xf numFmtId="177" fontId="7" fillId="6" borderId="40" xfId="0" applyNumberFormat="1" applyFont="1" applyFill="1" applyBorder="1" applyAlignment="1" applyProtection="1">
      <alignment horizontal="right" vertical="center" shrinkToFit="1"/>
    </xf>
    <xf numFmtId="177" fontId="7" fillId="6" borderId="25" xfId="0" applyNumberFormat="1" applyFont="1" applyFill="1" applyBorder="1" applyAlignment="1" applyProtection="1">
      <alignment horizontal="right" vertical="center" shrinkToFit="1"/>
    </xf>
    <xf numFmtId="0" fontId="0" fillId="6" borderId="0" xfId="0" applyFill="1" applyBorder="1" applyAlignment="1" applyProtection="1">
      <alignment horizontal="left" vertical="center" wrapText="1"/>
    </xf>
    <xf numFmtId="0" fontId="0" fillId="6" borderId="22" xfId="0" applyFill="1" applyBorder="1" applyAlignment="1" applyProtection="1">
      <alignment horizontal="left" vertical="center" wrapText="1"/>
    </xf>
    <xf numFmtId="178" fontId="5" fillId="6" borderId="40" xfId="0" applyNumberFormat="1" applyFont="1" applyFill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0" fillId="6" borderId="19" xfId="0" applyFill="1" applyBorder="1" applyAlignment="1" applyProtection="1">
      <alignment horizontal="right" vertical="center" textRotation="255" wrapText="1"/>
    </xf>
    <xf numFmtId="0" fontId="0" fillId="6" borderId="36" xfId="0" applyFont="1" applyFill="1" applyBorder="1" applyAlignment="1" applyProtection="1">
      <alignment horizontal="left" vertical="center" wrapText="1"/>
    </xf>
    <xf numFmtId="0" fontId="0" fillId="6" borderId="37" xfId="0" applyFont="1" applyFill="1" applyBorder="1" applyAlignment="1" applyProtection="1">
      <alignment horizontal="left" vertical="center" wrapText="1"/>
    </xf>
    <xf numFmtId="0" fontId="11" fillId="6" borderId="0" xfId="0" applyFont="1" applyFill="1" applyBorder="1" applyAlignment="1" applyProtection="1">
      <alignment horizontal="left" vertical="center" shrinkToFit="1"/>
    </xf>
    <xf numFmtId="0" fontId="11" fillId="6" borderId="20" xfId="0" applyFont="1" applyFill="1" applyBorder="1" applyAlignment="1" applyProtection="1">
      <alignment horizontal="left" vertical="center" shrinkToFit="1"/>
    </xf>
    <xf numFmtId="49" fontId="31" fillId="6" borderId="0" xfId="3" applyNumberFormat="1" applyFont="1" applyFill="1" applyBorder="1" applyAlignment="1" applyProtection="1">
      <alignment horizontal="left" vertical="justify" wrapText="1"/>
    </xf>
    <xf numFmtId="49" fontId="34" fillId="6" borderId="0" xfId="3" applyNumberFormat="1" applyFont="1" applyFill="1" applyBorder="1" applyAlignment="1" applyProtection="1">
      <alignment horizontal="left" vertical="distributed" wrapText="1"/>
    </xf>
    <xf numFmtId="38" fontId="5" fillId="6" borderId="0" xfId="3" applyFont="1" applyFill="1" applyBorder="1" applyAlignment="1" applyProtection="1">
      <alignment horizontal="right" vertical="center" shrinkToFi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31" fontId="5" fillId="5" borderId="31" xfId="0" applyNumberFormat="1" applyFont="1" applyFill="1" applyBorder="1" applyAlignment="1" applyProtection="1">
      <alignment horizontal="center" vertical="center"/>
    </xf>
    <xf numFmtId="0" fontId="5" fillId="5" borderId="32" xfId="0" applyFont="1" applyFill="1" applyBorder="1" applyAlignment="1" applyProtection="1">
      <alignment horizontal="center" vertical="center"/>
    </xf>
    <xf numFmtId="0" fontId="5" fillId="5" borderId="33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vertical="center" shrinkToFit="1"/>
    </xf>
    <xf numFmtId="0" fontId="29" fillId="0" borderId="12" xfId="0" applyFont="1" applyFill="1" applyBorder="1" applyAlignment="1" applyProtection="1">
      <alignment horizontal="center" vertical="center"/>
    </xf>
    <xf numFmtId="0" fontId="0" fillId="5" borderId="11" xfId="0" applyFill="1" applyBorder="1" applyAlignment="1" applyProtection="1">
      <alignment horizontal="centerContinuous" vertical="center" shrinkToFit="1"/>
    </xf>
    <xf numFmtId="0" fontId="0" fillId="5" borderId="11" xfId="0" applyFill="1" applyBorder="1" applyAlignment="1" applyProtection="1">
      <alignment horizontal="centerContinuous" vertical="center"/>
    </xf>
    <xf numFmtId="0" fontId="0" fillId="5" borderId="39" xfId="0" applyFill="1" applyBorder="1" applyAlignment="1" applyProtection="1">
      <alignment horizontal="centerContinuous" vertical="center"/>
    </xf>
    <xf numFmtId="0" fontId="0" fillId="5" borderId="44" xfId="0" applyFill="1" applyBorder="1" applyAlignment="1" applyProtection="1">
      <alignment horizontal="center" vertical="center" wrapText="1"/>
    </xf>
    <xf numFmtId="0" fontId="0" fillId="6" borderId="0" xfId="0" applyFill="1" applyProtection="1">
      <alignment vertical="center"/>
      <protection locked="0"/>
    </xf>
    <xf numFmtId="176" fontId="39" fillId="0" borderId="49" xfId="3" applyNumberFormat="1" applyFont="1" applyFill="1" applyBorder="1" applyAlignment="1" applyProtection="1">
      <alignment horizontal="center" vertical="center" shrinkToFit="1"/>
      <protection locked="0"/>
    </xf>
    <xf numFmtId="0" fontId="6" fillId="4" borderId="2" xfId="0" applyFont="1" applyFill="1" applyBorder="1" applyAlignment="1" applyProtection="1">
      <alignment horizontal="center" vertical="center" shrinkToFit="1"/>
      <protection locked="0"/>
    </xf>
    <xf numFmtId="176" fontId="5" fillId="4" borderId="2" xfId="0" applyNumberFormat="1" applyFont="1" applyFill="1" applyBorder="1" applyAlignment="1" applyProtection="1">
      <alignment horizontal="right" vertical="center" shrinkToFit="1"/>
      <protection locked="0"/>
    </xf>
    <xf numFmtId="178" fontId="37" fillId="0" borderId="49" xfId="0" applyNumberFormat="1" applyFont="1" applyFill="1" applyBorder="1" applyAlignment="1" applyProtection="1">
      <alignment horizontal="right" vertical="center" shrinkToFit="1"/>
      <protection locked="0"/>
    </xf>
    <xf numFmtId="0" fontId="11" fillId="6" borderId="36" xfId="0" applyFont="1" applyFill="1" applyBorder="1" applyAlignment="1" applyProtection="1">
      <alignment horizontal="center" vertical="center" shrinkToFit="1"/>
    </xf>
    <xf numFmtId="0" fontId="11" fillId="6" borderId="59" xfId="0" applyFont="1" applyFill="1" applyBorder="1" applyAlignment="1" applyProtection="1">
      <alignment horizontal="center" vertical="center" shrinkToFit="1"/>
    </xf>
    <xf numFmtId="0" fontId="11" fillId="6" borderId="19" xfId="0" applyFont="1" applyFill="1" applyBorder="1" applyAlignment="1" applyProtection="1">
      <alignment horizontal="center" vertical="center" shrinkToFit="1"/>
    </xf>
    <xf numFmtId="0" fontId="11" fillId="6" borderId="20" xfId="0" applyFont="1" applyFill="1" applyBorder="1" applyAlignment="1" applyProtection="1">
      <alignment horizontal="center" vertical="center" shrinkToFit="1"/>
    </xf>
    <xf numFmtId="0" fontId="5" fillId="0" borderId="36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6" borderId="36" xfId="0" applyFont="1" applyFill="1" applyBorder="1" applyAlignment="1" applyProtection="1">
      <alignment horizontal="left" vertical="center" wrapText="1"/>
    </xf>
    <xf numFmtId="0" fontId="5" fillId="6" borderId="38" xfId="0" applyFont="1" applyFill="1" applyBorder="1" applyAlignment="1" applyProtection="1">
      <alignment horizontal="left" vertical="center" wrapText="1"/>
    </xf>
    <xf numFmtId="0" fontId="5" fillId="6" borderId="19" xfId="0" applyFont="1" applyFill="1" applyBorder="1" applyAlignment="1" applyProtection="1">
      <alignment horizontal="left" vertical="center" wrapText="1"/>
    </xf>
    <xf numFmtId="0" fontId="5" fillId="6" borderId="47" xfId="0" applyFont="1" applyFill="1" applyBorder="1" applyAlignment="1" applyProtection="1">
      <alignment horizontal="left" vertical="center" wrapText="1"/>
    </xf>
    <xf numFmtId="0" fontId="5" fillId="6" borderId="21" xfId="0" applyFont="1" applyFill="1" applyBorder="1" applyAlignment="1" applyProtection="1">
      <alignment horizontal="left" vertical="center" wrapText="1"/>
    </xf>
    <xf numFmtId="0" fontId="5" fillId="6" borderId="7" xfId="0" applyFont="1" applyFill="1" applyBorder="1" applyAlignment="1" applyProtection="1">
      <alignment horizontal="left" vertical="center" wrapText="1"/>
    </xf>
    <xf numFmtId="0" fontId="0" fillId="6" borderId="36" xfId="0" applyFill="1" applyBorder="1" applyAlignment="1" applyProtection="1">
      <alignment horizontal="left" vertical="center" wrapText="1"/>
    </xf>
    <xf numFmtId="0" fontId="0" fillId="6" borderId="38" xfId="0" applyFill="1" applyBorder="1" applyAlignment="1" applyProtection="1">
      <alignment horizontal="left" vertical="center" wrapText="1"/>
    </xf>
    <xf numFmtId="0" fontId="0" fillId="6" borderId="83" xfId="0" applyFill="1" applyBorder="1" applyAlignment="1" applyProtection="1">
      <alignment horizontal="left" vertical="center" wrapText="1"/>
    </xf>
    <xf numFmtId="0" fontId="0" fillId="6" borderId="84" xfId="0" applyFill="1" applyBorder="1" applyAlignment="1" applyProtection="1">
      <alignment horizontal="left" vertical="center" wrapText="1"/>
    </xf>
    <xf numFmtId="0" fontId="0" fillId="6" borderId="19" xfId="0" applyFill="1" applyBorder="1" applyAlignment="1" applyProtection="1">
      <alignment horizontal="left" vertical="center" wrapText="1"/>
    </xf>
    <xf numFmtId="0" fontId="0" fillId="6" borderId="0" xfId="0" applyFill="1" applyBorder="1" applyAlignment="1" applyProtection="1">
      <alignment horizontal="left" vertical="center" wrapText="1"/>
    </xf>
    <xf numFmtId="0" fontId="0" fillId="6" borderId="21" xfId="0" applyFill="1" applyBorder="1" applyAlignment="1" applyProtection="1">
      <alignment horizontal="left" vertical="center" wrapText="1"/>
    </xf>
    <xf numFmtId="0" fontId="0" fillId="6" borderId="22" xfId="0" applyFill="1" applyBorder="1" applyAlignment="1" applyProtection="1">
      <alignment horizontal="left" vertical="center" wrapText="1"/>
    </xf>
    <xf numFmtId="0" fontId="29" fillId="6" borderId="24" xfId="0" applyFont="1" applyFill="1" applyBorder="1" applyAlignment="1" applyProtection="1">
      <alignment horizontal="center" vertical="center" wrapText="1"/>
    </xf>
    <xf numFmtId="0" fontId="29" fillId="6" borderId="40" xfId="0" applyFont="1" applyFill="1" applyBorder="1" applyAlignment="1" applyProtection="1">
      <alignment horizontal="center" vertical="center" wrapText="1"/>
    </xf>
    <xf numFmtId="193" fontId="7" fillId="6" borderId="24" xfId="0" applyNumberFormat="1" applyFont="1" applyFill="1" applyBorder="1" applyAlignment="1" applyProtection="1">
      <alignment horizontal="right" vertical="center" shrinkToFit="1"/>
    </xf>
    <xf numFmtId="193" fontId="7" fillId="6" borderId="40" xfId="0" applyNumberFormat="1" applyFont="1" applyFill="1" applyBorder="1" applyAlignment="1" applyProtection="1">
      <alignment horizontal="right" vertical="center" shrinkToFit="1"/>
    </xf>
    <xf numFmtId="178" fontId="5" fillId="6" borderId="24" xfId="0" applyNumberFormat="1" applyFont="1" applyFill="1" applyBorder="1" applyAlignment="1" applyProtection="1">
      <alignment horizontal="center" vertical="center" shrinkToFit="1"/>
    </xf>
    <xf numFmtId="178" fontId="5" fillId="6" borderId="40" xfId="0" applyNumberFormat="1" applyFont="1" applyFill="1" applyBorder="1" applyAlignment="1" applyProtection="1">
      <alignment horizontal="center" vertical="center" shrinkToFit="1"/>
    </xf>
    <xf numFmtId="178" fontId="5" fillId="6" borderId="82" xfId="0" applyNumberFormat="1" applyFont="1" applyFill="1" applyBorder="1" applyAlignment="1" applyProtection="1">
      <alignment horizontal="center" vertical="center" shrinkToFit="1"/>
    </xf>
    <xf numFmtId="178" fontId="5" fillId="6" borderId="27" xfId="0" applyNumberFormat="1" applyFont="1" applyFill="1" applyBorder="1" applyAlignment="1" applyProtection="1">
      <alignment horizontal="center" vertical="center" shrinkToFit="1"/>
    </xf>
    <xf numFmtId="193" fontId="7" fillId="6" borderId="82" xfId="0" applyNumberFormat="1" applyFont="1" applyFill="1" applyBorder="1" applyAlignment="1" applyProtection="1">
      <alignment horizontal="right" vertical="center" shrinkToFit="1"/>
    </xf>
    <xf numFmtId="193" fontId="7" fillId="6" borderId="27" xfId="0" applyNumberFormat="1" applyFont="1" applyFill="1" applyBorder="1" applyAlignment="1" applyProtection="1">
      <alignment horizontal="right" vertical="center" shrinkToFit="1"/>
    </xf>
    <xf numFmtId="0" fontId="29" fillId="6" borderId="82" xfId="0" applyFont="1" applyFill="1" applyBorder="1" applyAlignment="1" applyProtection="1">
      <alignment horizontal="center" vertical="center" wrapText="1"/>
    </xf>
    <xf numFmtId="0" fontId="29" fillId="6" borderId="27" xfId="0" applyFont="1" applyFill="1" applyBorder="1" applyAlignment="1" applyProtection="1">
      <alignment horizontal="center" vertical="center" wrapText="1"/>
    </xf>
    <xf numFmtId="0" fontId="0" fillId="6" borderId="25" xfId="0" applyFill="1" applyBorder="1" applyAlignment="1" applyProtection="1">
      <alignment horizontal="left" vertical="center" wrapText="1"/>
    </xf>
    <xf numFmtId="178" fontId="11" fillId="6" borderId="80" xfId="0" applyNumberFormat="1" applyFont="1" applyFill="1" applyBorder="1" applyAlignment="1" applyProtection="1">
      <alignment horizontal="center" vertical="center" shrinkToFit="1"/>
    </xf>
    <xf numFmtId="178" fontId="11" fillId="6" borderId="81" xfId="0" applyNumberFormat="1" applyFont="1" applyFill="1" applyBorder="1" applyAlignment="1" applyProtection="1">
      <alignment horizontal="center" vertical="center" shrinkToFit="1"/>
    </xf>
    <xf numFmtId="178" fontId="11" fillId="6" borderId="66" xfId="0" applyNumberFormat="1" applyFont="1" applyFill="1" applyBorder="1" applyAlignment="1" applyProtection="1">
      <alignment horizontal="center" vertical="center" shrinkToFit="1"/>
    </xf>
    <xf numFmtId="178" fontId="11" fillId="6" borderId="67" xfId="0" applyNumberFormat="1" applyFont="1" applyFill="1" applyBorder="1" applyAlignment="1" applyProtection="1">
      <alignment horizontal="center" vertical="center" shrinkToFit="1"/>
    </xf>
    <xf numFmtId="0" fontId="0" fillId="6" borderId="12" xfId="0" applyFill="1" applyBorder="1" applyAlignment="1" applyProtection="1">
      <alignment horizontal="left" vertical="center" wrapText="1"/>
    </xf>
    <xf numFmtId="0" fontId="10" fillId="4" borderId="69" xfId="0" applyFont="1" applyFill="1" applyBorder="1" applyAlignment="1" applyProtection="1">
      <alignment horizontal="left" vertical="center"/>
      <protection locked="0"/>
    </xf>
    <xf numFmtId="0" fontId="10" fillId="4" borderId="70" xfId="0" applyFont="1" applyFill="1" applyBorder="1" applyAlignment="1" applyProtection="1">
      <alignment horizontal="left" vertical="center"/>
      <protection locked="0"/>
    </xf>
    <xf numFmtId="0" fontId="10" fillId="4" borderId="71" xfId="0" applyFont="1" applyFill="1" applyBorder="1" applyAlignment="1" applyProtection="1">
      <alignment horizontal="left" vertical="center"/>
      <protection locked="0"/>
    </xf>
    <xf numFmtId="0" fontId="10" fillId="4" borderId="15" xfId="0" applyFont="1" applyFill="1" applyBorder="1" applyAlignment="1" applyProtection="1">
      <alignment horizontal="left" vertical="center"/>
      <protection locked="0"/>
    </xf>
    <xf numFmtId="0" fontId="10" fillId="4" borderId="13" xfId="0" applyFont="1" applyFill="1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 applyProtection="1">
      <alignment horizontal="left" vertical="center"/>
      <protection locked="0"/>
    </xf>
    <xf numFmtId="31" fontId="5" fillId="0" borderId="72" xfId="0" applyNumberFormat="1" applyFont="1" applyBorder="1" applyAlignment="1" applyProtection="1">
      <alignment horizontal="center" vertical="center" shrinkToFit="1"/>
    </xf>
    <xf numFmtId="31" fontId="5" fillId="0" borderId="12" xfId="0" applyNumberFormat="1" applyFont="1" applyBorder="1" applyAlignment="1" applyProtection="1">
      <alignment horizontal="center" vertical="center" shrinkToFit="1"/>
    </xf>
    <xf numFmtId="185" fontId="5" fillId="2" borderId="11" xfId="0" applyNumberFormat="1" applyFont="1" applyFill="1" applyBorder="1" applyAlignment="1" applyProtection="1">
      <alignment horizontal="left" vertical="center" shrinkToFit="1"/>
      <protection locked="0"/>
    </xf>
    <xf numFmtId="185" fontId="5" fillId="2" borderId="63" xfId="0" applyNumberFormat="1" applyFont="1" applyFill="1" applyBorder="1" applyAlignment="1" applyProtection="1">
      <alignment horizontal="left" vertical="center" shrinkToFit="1"/>
      <protection locked="0"/>
    </xf>
    <xf numFmtId="0" fontId="12" fillId="7" borderId="73" xfId="0" applyFont="1" applyFill="1" applyBorder="1" applyAlignment="1" applyProtection="1">
      <alignment horizontal="center" vertical="center"/>
    </xf>
    <xf numFmtId="0" fontId="12" fillId="7" borderId="74" xfId="0" applyFont="1" applyFill="1" applyBorder="1" applyAlignment="1" applyProtection="1">
      <alignment horizontal="center" vertical="center"/>
    </xf>
    <xf numFmtId="0" fontId="12" fillId="7" borderId="75" xfId="0" applyFont="1" applyFill="1" applyBorder="1" applyAlignment="1" applyProtection="1">
      <alignment horizontal="center" vertical="center"/>
    </xf>
    <xf numFmtId="0" fontId="5" fillId="0" borderId="76" xfId="0" applyFont="1" applyBorder="1" applyAlignment="1" applyProtection="1">
      <alignment horizontal="center" vertical="center" wrapText="1"/>
    </xf>
    <xf numFmtId="0" fontId="0" fillId="0" borderId="77" xfId="0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78" xfId="0" applyFont="1" applyFill="1" applyBorder="1" applyAlignment="1" applyProtection="1">
      <alignment horizontal="center" vertical="center" shrinkToFit="1"/>
      <protection locked="0"/>
    </xf>
    <xf numFmtId="186" fontId="5" fillId="2" borderId="45" xfId="0" applyNumberFormat="1" applyFont="1" applyFill="1" applyBorder="1" applyAlignment="1" applyProtection="1">
      <alignment horizontal="center" vertical="center" shrinkToFit="1"/>
      <protection locked="0"/>
    </xf>
    <xf numFmtId="186" fontId="5" fillId="2" borderId="39" xfId="0" applyNumberFormat="1" applyFont="1" applyFill="1" applyBorder="1" applyAlignment="1" applyProtection="1">
      <alignment horizontal="center" vertical="center" shrinkToFit="1"/>
      <protection locked="0"/>
    </xf>
    <xf numFmtId="31" fontId="0" fillId="2" borderId="79" xfId="0" applyNumberFormat="1" applyFill="1" applyBorder="1" applyAlignment="1" applyProtection="1">
      <alignment horizontal="center" vertical="center" shrinkToFit="1"/>
      <protection locked="0"/>
    </xf>
    <xf numFmtId="31" fontId="0" fillId="2" borderId="34" xfId="0" applyNumberFormat="1" applyFill="1" applyBorder="1" applyAlignment="1" applyProtection="1">
      <alignment horizontal="center" vertical="center" shrinkToFit="1"/>
      <protection locked="0"/>
    </xf>
    <xf numFmtId="0" fontId="2" fillId="2" borderId="34" xfId="0" applyFont="1" applyFill="1" applyBorder="1" applyAlignment="1" applyProtection="1">
      <alignment horizontal="center" vertical="center" shrinkToFit="1"/>
      <protection locked="0"/>
    </xf>
    <xf numFmtId="185" fontId="5" fillId="2" borderId="45" xfId="0" applyNumberFormat="1" applyFont="1" applyFill="1" applyBorder="1" applyAlignment="1" applyProtection="1">
      <alignment horizontal="right" vertical="center" shrinkToFit="1"/>
      <protection locked="0"/>
    </xf>
    <xf numFmtId="185" fontId="5" fillId="2" borderId="11" xfId="0" applyNumberFormat="1" applyFont="1" applyFill="1" applyBorder="1" applyAlignment="1" applyProtection="1">
      <alignment horizontal="right" vertical="center" shrinkToFit="1"/>
      <protection locked="0"/>
    </xf>
    <xf numFmtId="185" fontId="5" fillId="2" borderId="45" xfId="0" applyNumberFormat="1" applyFont="1" applyFill="1" applyBorder="1" applyAlignment="1" applyProtection="1">
      <alignment horizontal="left" vertical="top" wrapText="1"/>
      <protection locked="0"/>
    </xf>
    <xf numFmtId="185" fontId="5" fillId="2" borderId="11" xfId="0" applyNumberFormat="1" applyFont="1" applyFill="1" applyBorder="1" applyAlignment="1" applyProtection="1">
      <alignment horizontal="left" vertical="top" wrapText="1"/>
      <protection locked="0"/>
    </xf>
    <xf numFmtId="185" fontId="5" fillId="2" borderId="39" xfId="0" applyNumberFormat="1" applyFont="1" applyFill="1" applyBorder="1" applyAlignment="1" applyProtection="1">
      <alignment horizontal="left" vertical="top" wrapText="1"/>
      <protection locked="0"/>
    </xf>
    <xf numFmtId="0" fontId="13" fillId="4" borderId="45" xfId="0" applyFont="1" applyFill="1" applyBorder="1" applyAlignment="1" applyProtection="1">
      <alignment horizontal="center" vertical="center" shrinkToFit="1"/>
      <protection locked="0"/>
    </xf>
    <xf numFmtId="0" fontId="13" fillId="4" borderId="11" xfId="0" applyFont="1" applyFill="1" applyBorder="1" applyAlignment="1" applyProtection="1">
      <alignment horizontal="center" vertical="center" shrinkToFit="1"/>
      <protection locked="0"/>
    </xf>
    <xf numFmtId="0" fontId="13" fillId="4" borderId="63" xfId="0" applyFont="1" applyFill="1" applyBorder="1" applyAlignment="1" applyProtection="1">
      <alignment horizontal="center" vertical="center" shrinkToFit="1"/>
      <protection locked="0"/>
    </xf>
    <xf numFmtId="0" fontId="13" fillId="4" borderId="36" xfId="0" applyFont="1" applyFill="1" applyBorder="1" applyAlignment="1" applyProtection="1">
      <alignment horizontal="center" vertical="center" wrapText="1"/>
      <protection locked="0"/>
    </xf>
    <xf numFmtId="0" fontId="13" fillId="4" borderId="37" xfId="0" applyFont="1" applyFill="1" applyBorder="1" applyAlignment="1" applyProtection="1">
      <alignment horizontal="center" vertical="center" wrapText="1"/>
      <protection locked="0"/>
    </xf>
    <xf numFmtId="0" fontId="13" fillId="4" borderId="59" xfId="0" applyFont="1" applyFill="1" applyBorder="1" applyAlignment="1" applyProtection="1">
      <alignment horizontal="center" vertical="center" wrapText="1"/>
      <protection locked="0"/>
    </xf>
    <xf numFmtId="0" fontId="13" fillId="4" borderId="21" xfId="0" applyFont="1" applyFill="1" applyBorder="1" applyAlignment="1" applyProtection="1">
      <alignment horizontal="center" vertical="center" wrapText="1"/>
      <protection locked="0"/>
    </xf>
    <xf numFmtId="0" fontId="13" fillId="4" borderId="22" xfId="0" applyFont="1" applyFill="1" applyBorder="1" applyAlignment="1" applyProtection="1">
      <alignment horizontal="center" vertical="center" wrapText="1"/>
      <protection locked="0"/>
    </xf>
    <xf numFmtId="0" fontId="13" fillId="4" borderId="23" xfId="0" applyFont="1" applyFill="1" applyBorder="1" applyAlignment="1" applyProtection="1">
      <alignment horizontal="center" vertical="center" wrapText="1"/>
      <protection locked="0"/>
    </xf>
    <xf numFmtId="0" fontId="0" fillId="4" borderId="57" xfId="0" applyFill="1" applyBorder="1" applyAlignment="1" applyProtection="1">
      <alignment horizontal="center" vertical="center" shrinkToFit="1"/>
      <protection locked="0"/>
    </xf>
    <xf numFmtId="0" fontId="0" fillId="4" borderId="30" xfId="0" applyFill="1" applyBorder="1" applyAlignment="1" applyProtection="1">
      <alignment horizontal="center" vertical="center" shrinkToFit="1"/>
      <protection locked="0"/>
    </xf>
    <xf numFmtId="0" fontId="0" fillId="4" borderId="28" xfId="0" applyFill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</xf>
    <xf numFmtId="0" fontId="5" fillId="0" borderId="27" xfId="0" applyFont="1" applyBorder="1" applyAlignment="1" applyProtection="1">
      <alignment horizontal="center" vertical="center" shrinkToFi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60" xfId="0" applyFill="1" applyBorder="1" applyAlignment="1" applyProtection="1">
      <alignment horizontal="center" vertical="center" wrapText="1"/>
      <protection locked="0"/>
    </xf>
    <xf numFmtId="0" fontId="5" fillId="4" borderId="45" xfId="0" applyFont="1" applyFill="1" applyBorder="1" applyAlignment="1" applyProtection="1">
      <alignment horizontal="center" vertical="center" shrinkToFit="1"/>
      <protection locked="0"/>
    </xf>
    <xf numFmtId="0" fontId="5" fillId="4" borderId="11" xfId="0" applyFont="1" applyFill="1" applyBorder="1" applyAlignment="1" applyProtection="1">
      <alignment horizontal="center" vertical="center" shrinkToFit="1"/>
      <protection locked="0"/>
    </xf>
    <xf numFmtId="0" fontId="5" fillId="4" borderId="63" xfId="0" applyFont="1" applyFill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5" fillId="0" borderId="39" xfId="0" applyFont="1" applyBorder="1" applyAlignment="1" applyProtection="1">
      <alignment horizontal="center" vertical="center" shrinkToFit="1"/>
    </xf>
    <xf numFmtId="0" fontId="0" fillId="0" borderId="48" xfId="0" applyFont="1" applyFill="1" applyBorder="1" applyAlignment="1" applyProtection="1">
      <alignment horizontal="center" vertical="center" wrapText="1" shrinkToFit="1"/>
    </xf>
    <xf numFmtId="0" fontId="0" fillId="0" borderId="12" xfId="0" applyFont="1" applyFill="1" applyBorder="1" applyAlignment="1" applyProtection="1">
      <alignment horizontal="center" vertical="center" wrapText="1" shrinkToFit="1"/>
    </xf>
    <xf numFmtId="0" fontId="0" fillId="0" borderId="61" xfId="0" applyFont="1" applyFill="1" applyBorder="1" applyAlignment="1" applyProtection="1">
      <alignment horizontal="left" vertical="center" wrapText="1" shrinkToFit="1"/>
    </xf>
    <xf numFmtId="0" fontId="0" fillId="0" borderId="64" xfId="0" applyFont="1" applyFill="1" applyBorder="1" applyAlignment="1" applyProtection="1">
      <alignment horizontal="left" vertical="center" wrapText="1" shrinkToFit="1"/>
    </xf>
    <xf numFmtId="0" fontId="0" fillId="0" borderId="65" xfId="0" applyFont="1" applyFill="1" applyBorder="1" applyAlignment="1" applyProtection="1">
      <alignment horizontal="left" vertical="center" wrapText="1" shrinkToFit="1"/>
    </xf>
    <xf numFmtId="0" fontId="0" fillId="6" borderId="16" xfId="0" applyFont="1" applyFill="1" applyBorder="1" applyAlignment="1" applyProtection="1">
      <alignment horizontal="left" vertical="center" wrapText="1"/>
    </xf>
    <xf numFmtId="0" fontId="0" fillId="6" borderId="17" xfId="0" applyFont="1" applyFill="1" applyBorder="1" applyAlignment="1" applyProtection="1">
      <alignment horizontal="left" vertical="center" wrapText="1"/>
    </xf>
    <xf numFmtId="0" fontId="0" fillId="6" borderId="17" xfId="0" applyFont="1" applyFill="1" applyBorder="1" applyAlignment="1" applyProtection="1">
      <alignment vertical="center" wrapText="1"/>
    </xf>
    <xf numFmtId="0" fontId="9" fillId="0" borderId="66" xfId="0" applyFont="1" applyFill="1" applyBorder="1" applyAlignment="1" applyProtection="1">
      <alignment horizontal="left" vertical="center"/>
    </xf>
    <xf numFmtId="0" fontId="9" fillId="0" borderId="67" xfId="0" applyFont="1" applyFill="1" applyBorder="1" applyAlignment="1" applyProtection="1">
      <alignment horizontal="left" vertical="center"/>
    </xf>
    <xf numFmtId="0" fontId="5" fillId="0" borderId="68" xfId="0" applyFont="1" applyBorder="1" applyAlignment="1" applyProtection="1">
      <alignment horizontal="center" vertical="center" wrapText="1"/>
    </xf>
    <xf numFmtId="0" fontId="0" fillId="0" borderId="68" xfId="0" applyBorder="1" applyAlignment="1" applyProtection="1">
      <alignment horizontal="center" vertical="center"/>
    </xf>
    <xf numFmtId="0" fontId="0" fillId="4" borderId="57" xfId="0" applyFont="1" applyFill="1" applyBorder="1" applyAlignment="1" applyProtection="1">
      <alignment horizontal="right" vertical="center" shrinkToFit="1"/>
      <protection locked="0"/>
    </xf>
    <xf numFmtId="0" fontId="0" fillId="4" borderId="30" xfId="0" applyFont="1" applyFill="1" applyBorder="1" applyAlignment="1" applyProtection="1">
      <alignment horizontal="right" vertical="center" shrinkToFit="1"/>
      <protection locked="0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46" xfId="0" applyFont="1" applyBorder="1" applyAlignment="1" applyProtection="1">
      <alignment horizontal="center" vertical="center" wrapText="1"/>
    </xf>
    <xf numFmtId="0" fontId="5" fillId="4" borderId="45" xfId="0" applyFont="1" applyFill="1" applyBorder="1" applyAlignment="1" applyProtection="1">
      <alignment horizontal="right" vertical="center" shrinkToFit="1"/>
      <protection locked="0"/>
    </xf>
    <xf numFmtId="0" fontId="0" fillId="4" borderId="11" xfId="0" applyFill="1" applyBorder="1" applyAlignment="1" applyProtection="1">
      <alignment horizontal="right" vertical="center" shrinkToFit="1"/>
      <protection locked="0"/>
    </xf>
    <xf numFmtId="0" fontId="0" fillId="6" borderId="53" xfId="0" applyFont="1" applyFill="1" applyBorder="1" applyAlignment="1" applyProtection="1">
      <alignment horizontal="center" vertical="center" wrapText="1"/>
      <protection locked="0"/>
    </xf>
    <xf numFmtId="0" fontId="2" fillId="6" borderId="44" xfId="0" applyFont="1" applyFill="1" applyBorder="1" applyAlignment="1" applyProtection="1">
      <alignment horizontal="center" vertical="center" wrapText="1"/>
      <protection locked="0"/>
    </xf>
    <xf numFmtId="0" fontId="2" fillId="6" borderId="54" xfId="0" applyFont="1" applyFill="1" applyBorder="1" applyAlignment="1" applyProtection="1">
      <alignment horizontal="center" vertical="center" wrapText="1"/>
      <protection locked="0"/>
    </xf>
    <xf numFmtId="0" fontId="0" fillId="6" borderId="48" xfId="0" applyFill="1" applyBorder="1" applyAlignment="1" applyProtection="1">
      <alignment horizontal="right" vertical="center" textRotation="255" wrapText="1"/>
    </xf>
    <xf numFmtId="0" fontId="0" fillId="6" borderId="19" xfId="0" applyFill="1" applyBorder="1" applyAlignment="1" applyProtection="1">
      <alignment horizontal="right" vertical="center" textRotation="255" wrapText="1"/>
    </xf>
    <xf numFmtId="178" fontId="11" fillId="6" borderId="25" xfId="0" applyNumberFormat="1" applyFont="1" applyFill="1" applyBorder="1" applyAlignment="1" applyProtection="1">
      <alignment horizontal="center" vertical="center" shrinkToFit="1"/>
    </xf>
    <xf numFmtId="178" fontId="8" fillId="6" borderId="55" xfId="0" applyNumberFormat="1" applyFont="1" applyFill="1" applyBorder="1" applyAlignment="1" applyProtection="1">
      <alignment horizontal="center" vertical="center" shrinkToFit="1"/>
    </xf>
    <xf numFmtId="178" fontId="11" fillId="6" borderId="40" xfId="0" applyNumberFormat="1" applyFont="1" applyFill="1" applyBorder="1" applyAlignment="1" applyProtection="1">
      <alignment horizontal="center" vertical="center" shrinkToFit="1"/>
    </xf>
    <xf numFmtId="178" fontId="8" fillId="6" borderId="56" xfId="0" applyNumberFormat="1" applyFont="1" applyFill="1" applyBorder="1" applyAlignment="1" applyProtection="1">
      <alignment horizontal="center" vertical="center" shrinkToFit="1"/>
    </xf>
    <xf numFmtId="0" fontId="5" fillId="0" borderId="57" xfId="0" applyFont="1" applyFill="1" applyBorder="1" applyAlignment="1" applyProtection="1">
      <alignment horizontal="center" vertical="center" shrinkToFit="1"/>
    </xf>
    <xf numFmtId="0" fontId="5" fillId="0" borderId="30" xfId="0" applyFont="1" applyFill="1" applyBorder="1" applyAlignment="1" applyProtection="1">
      <alignment horizontal="center" vertical="center" shrinkToFit="1"/>
    </xf>
    <xf numFmtId="0" fontId="5" fillId="0" borderId="58" xfId="0" applyFont="1" applyFill="1" applyBorder="1" applyAlignment="1" applyProtection="1">
      <alignment horizontal="center" vertical="center" shrinkToFit="1"/>
    </xf>
    <xf numFmtId="0" fontId="0" fillId="6" borderId="36" xfId="0" applyFont="1" applyFill="1" applyBorder="1" applyAlignment="1" applyProtection="1">
      <alignment horizontal="left" vertical="center" wrapText="1"/>
    </xf>
    <xf numFmtId="0" fontId="0" fillId="6" borderId="37" xfId="0" applyFont="1" applyFill="1" applyBorder="1" applyAlignment="1" applyProtection="1">
      <alignment horizontal="left" vertical="center" wrapText="1"/>
    </xf>
    <xf numFmtId="0" fontId="0" fillId="6" borderId="11" xfId="0" applyFill="1" applyBorder="1" applyAlignment="1" applyProtection="1">
      <alignment horizontal="left" vertical="center" wrapText="1"/>
    </xf>
    <xf numFmtId="0" fontId="0" fillId="0" borderId="36" xfId="0" applyFont="1" applyFill="1" applyBorder="1" applyAlignment="1" applyProtection="1">
      <alignment horizontal="left" vertical="center" wrapText="1"/>
    </xf>
    <xf numFmtId="0" fontId="0" fillId="0" borderId="37" xfId="0" applyFont="1" applyFill="1" applyBorder="1" applyAlignment="1" applyProtection="1">
      <alignment horizontal="left" vertical="center" wrapText="1"/>
    </xf>
    <xf numFmtId="0" fontId="0" fillId="0" borderId="38" xfId="0" applyFont="1" applyFill="1" applyBorder="1" applyAlignment="1" applyProtection="1">
      <alignment horizontal="left" vertical="center" wrapText="1"/>
    </xf>
    <xf numFmtId="0" fontId="0" fillId="0" borderId="15" xfId="0" applyFont="1" applyFill="1" applyBorder="1" applyAlignment="1" applyProtection="1">
      <alignment horizontal="left" vertical="center" wrapText="1"/>
    </xf>
    <xf numFmtId="0" fontId="0" fillId="0" borderId="13" xfId="0" applyFont="1" applyFill="1" applyBorder="1" applyAlignment="1" applyProtection="1">
      <alignment horizontal="left" vertical="center" wrapText="1"/>
    </xf>
    <xf numFmtId="0" fontId="0" fillId="0" borderId="14" xfId="0" applyFont="1" applyFill="1" applyBorder="1" applyAlignment="1" applyProtection="1">
      <alignment horizontal="left" vertical="center" wrapText="1"/>
    </xf>
    <xf numFmtId="0" fontId="9" fillId="0" borderId="25" xfId="0" applyFont="1" applyFill="1" applyBorder="1" applyAlignment="1" applyProtection="1">
      <alignment horizontal="center" vertical="center" wrapText="1" shrinkToFit="1"/>
    </xf>
    <xf numFmtId="0" fontId="11" fillId="0" borderId="55" xfId="0" applyFont="1" applyFill="1" applyBorder="1" applyAlignment="1" applyProtection="1">
      <alignment horizontal="center" vertical="center" shrinkToFit="1"/>
    </xf>
    <xf numFmtId="0" fontId="0" fillId="5" borderId="53" xfId="0" applyFont="1" applyFill="1" applyBorder="1" applyAlignment="1" applyProtection="1">
      <alignment horizontal="center" vertical="center" wrapText="1"/>
    </xf>
    <xf numFmtId="0" fontId="0" fillId="5" borderId="44" xfId="0" applyFill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left" vertical="center" wrapText="1"/>
    </xf>
    <xf numFmtId="0" fontId="1" fillId="0" borderId="38" xfId="0" applyFont="1" applyFill="1" applyBorder="1" applyAlignment="1" applyProtection="1">
      <alignment horizontal="left" vertical="center" wrapText="1"/>
    </xf>
    <xf numFmtId="0" fontId="9" fillId="0" borderId="61" xfId="0" applyFont="1" applyFill="1" applyBorder="1" applyAlignment="1" applyProtection="1">
      <alignment vertical="center" wrapText="1"/>
    </xf>
    <xf numFmtId="0" fontId="9" fillId="0" borderId="62" xfId="0" applyFont="1" applyFill="1" applyBorder="1" applyAlignment="1" applyProtection="1">
      <alignment vertical="center" wrapText="1"/>
    </xf>
    <xf numFmtId="0" fontId="0" fillId="0" borderId="15" xfId="0" applyFont="1" applyFill="1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0" borderId="14" xfId="0" applyBorder="1" applyAlignment="1" applyProtection="1">
      <alignment horizontal="left" vertical="center" shrinkToFit="1"/>
    </xf>
    <xf numFmtId="0" fontId="5" fillId="6" borderId="37" xfId="0" applyFont="1" applyFill="1" applyBorder="1" applyAlignment="1" applyProtection="1">
      <alignment horizontal="left" vertical="center" wrapText="1"/>
    </xf>
    <xf numFmtId="0" fontId="5" fillId="6" borderId="15" xfId="0" applyFont="1" applyFill="1" applyBorder="1" applyAlignment="1" applyProtection="1">
      <alignment horizontal="left" vertical="center" wrapText="1"/>
    </xf>
    <xf numFmtId="0" fontId="5" fillId="6" borderId="13" xfId="0" applyFont="1" applyFill="1" applyBorder="1" applyAlignment="1" applyProtection="1">
      <alignment horizontal="left" vertical="center" wrapText="1"/>
    </xf>
    <xf numFmtId="0" fontId="5" fillId="6" borderId="14" xfId="0" applyFont="1" applyFill="1" applyBorder="1" applyAlignment="1" applyProtection="1">
      <alignment horizontal="left" vertical="center" wrapText="1"/>
    </xf>
    <xf numFmtId="0" fontId="11" fillId="6" borderId="0" xfId="0" applyFont="1" applyFill="1" applyBorder="1" applyAlignment="1" applyProtection="1">
      <alignment horizontal="left" vertical="center" shrinkToFit="1"/>
    </xf>
    <xf numFmtId="0" fontId="11" fillId="6" borderId="20" xfId="0" applyFont="1" applyFill="1" applyBorder="1" applyAlignment="1" applyProtection="1">
      <alignment horizontal="left" vertical="center" shrinkToFit="1"/>
    </xf>
    <xf numFmtId="49" fontId="31" fillId="6" borderId="0" xfId="3" applyNumberFormat="1" applyFont="1" applyFill="1" applyBorder="1" applyAlignment="1" applyProtection="1">
      <alignment horizontal="left" vertical="justify" wrapText="1"/>
    </xf>
    <xf numFmtId="49" fontId="31" fillId="0" borderId="45" xfId="3" applyNumberFormat="1" applyFont="1" applyBorder="1" applyAlignment="1" applyProtection="1">
      <alignment horizontal="left" vertical="center" wrapText="1"/>
    </xf>
    <xf numFmtId="49" fontId="31" fillId="0" borderId="11" xfId="3" applyNumberFormat="1" applyFont="1" applyBorder="1" applyAlignment="1" applyProtection="1">
      <alignment horizontal="left" vertical="center" wrapText="1"/>
    </xf>
    <xf numFmtId="49" fontId="31" fillId="0" borderId="63" xfId="3" applyNumberFormat="1" applyFont="1" applyBorder="1" applyAlignment="1" applyProtection="1">
      <alignment horizontal="left" vertical="center" wrapText="1"/>
    </xf>
    <xf numFmtId="0" fontId="5" fillId="6" borderId="0" xfId="0" applyFont="1" applyFill="1" applyBorder="1" applyAlignment="1" applyProtection="1">
      <alignment horizontal="left" vertical="center" wrapText="1"/>
    </xf>
    <xf numFmtId="186" fontId="5" fillId="4" borderId="94" xfId="0" applyNumberFormat="1" applyFont="1" applyFill="1" applyBorder="1" applyAlignment="1" applyProtection="1">
      <alignment horizontal="center" vertical="center" shrinkToFit="1"/>
      <protection locked="0"/>
    </xf>
    <xf numFmtId="186" fontId="5" fillId="4" borderId="68" xfId="0" applyNumberFormat="1" applyFont="1" applyFill="1" applyBorder="1" applyAlignment="1" applyProtection="1">
      <alignment horizontal="center" vertical="center" shrinkToFit="1"/>
      <protection locked="0"/>
    </xf>
    <xf numFmtId="186" fontId="5" fillId="4" borderId="93" xfId="0" applyNumberFormat="1" applyFont="1" applyFill="1" applyBorder="1" applyAlignment="1" applyProtection="1">
      <alignment horizontal="center" vertical="center" shrinkToFit="1"/>
      <protection locked="0"/>
    </xf>
    <xf numFmtId="192" fontId="5" fillId="4" borderId="94" xfId="0" applyNumberFormat="1" applyFont="1" applyFill="1" applyBorder="1" applyAlignment="1" applyProtection="1">
      <alignment horizontal="center" vertical="center" shrinkToFit="1"/>
      <protection locked="0"/>
    </xf>
    <xf numFmtId="192" fontId="5" fillId="4" borderId="93" xfId="0" applyNumberFormat="1" applyFont="1" applyFill="1" applyBorder="1" applyAlignment="1" applyProtection="1">
      <alignment horizontal="center" vertical="center" shrinkToFit="1"/>
      <protection locked="0"/>
    </xf>
    <xf numFmtId="0" fontId="12" fillId="8" borderId="85" xfId="0" applyFont="1" applyFill="1" applyBorder="1" applyAlignment="1" applyProtection="1">
      <alignment horizontal="center" vertical="center"/>
    </xf>
    <xf numFmtId="0" fontId="12" fillId="8" borderId="86" xfId="0" applyFont="1" applyFill="1" applyBorder="1" applyAlignment="1" applyProtection="1">
      <alignment horizontal="center" vertical="center"/>
    </xf>
    <xf numFmtId="0" fontId="12" fillId="8" borderId="87" xfId="0" applyFont="1" applyFill="1" applyBorder="1" applyAlignment="1" applyProtection="1">
      <alignment horizontal="center" vertical="center"/>
    </xf>
    <xf numFmtId="0" fontId="13" fillId="0" borderId="88" xfId="0" applyFont="1" applyBorder="1" applyAlignment="1" applyProtection="1">
      <alignment horizontal="center" vertical="center" shrinkToFit="1"/>
    </xf>
    <xf numFmtId="0" fontId="13" fillId="0" borderId="89" xfId="0" applyFont="1" applyBorder="1" applyAlignment="1" applyProtection="1">
      <alignment horizontal="center" vertical="center" shrinkToFit="1"/>
    </xf>
    <xf numFmtId="0" fontId="13" fillId="0" borderId="90" xfId="0" applyFont="1" applyBorder="1" applyAlignment="1" applyProtection="1">
      <alignment horizontal="center" vertical="center" shrinkToFit="1"/>
    </xf>
    <xf numFmtId="0" fontId="13" fillId="0" borderId="91" xfId="0" applyFont="1" applyBorder="1" applyAlignment="1" applyProtection="1">
      <alignment horizontal="center" vertical="center" shrinkToFit="1"/>
    </xf>
    <xf numFmtId="0" fontId="13" fillId="0" borderId="30" xfId="0" applyFont="1" applyBorder="1" applyAlignment="1" applyProtection="1">
      <alignment horizontal="center" vertical="center" shrinkToFit="1"/>
    </xf>
    <xf numFmtId="0" fontId="4" fillId="0" borderId="30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shrinkToFit="1"/>
    </xf>
    <xf numFmtId="0" fontId="4" fillId="0" borderId="21" xfId="0" applyFont="1" applyBorder="1" applyAlignment="1" applyProtection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shrinkToFit="1"/>
    </xf>
    <xf numFmtId="0" fontId="4" fillId="0" borderId="23" xfId="0" applyFont="1" applyBorder="1" applyAlignment="1" applyProtection="1">
      <alignment horizontal="center" vertical="center" shrinkToFit="1"/>
    </xf>
    <xf numFmtId="0" fontId="4" fillId="0" borderId="57" xfId="0" applyFont="1" applyBorder="1" applyAlignment="1" applyProtection="1">
      <alignment horizontal="center" vertical="center" shrinkToFit="1"/>
    </xf>
    <xf numFmtId="0" fontId="4" fillId="0" borderId="58" xfId="0" applyFont="1" applyBorder="1" applyAlignment="1" applyProtection="1">
      <alignment horizontal="center" vertical="center" shrinkToFit="1"/>
    </xf>
    <xf numFmtId="49" fontId="31" fillId="6" borderId="0" xfId="3" applyNumberFormat="1" applyFont="1" applyFill="1" applyBorder="1" applyAlignment="1" applyProtection="1">
      <alignment horizontal="left" vertical="top" wrapText="1"/>
    </xf>
    <xf numFmtId="49" fontId="34" fillId="6" borderId="0" xfId="3" applyNumberFormat="1" applyFont="1" applyFill="1" applyBorder="1" applyAlignment="1" applyProtection="1">
      <alignment horizontal="left" vertical="distributed" wrapText="1"/>
    </xf>
    <xf numFmtId="0" fontId="13" fillId="0" borderId="57" xfId="0" applyFont="1" applyBorder="1" applyAlignment="1" applyProtection="1">
      <alignment horizontal="center" vertical="center" shrinkToFit="1"/>
    </xf>
    <xf numFmtId="0" fontId="13" fillId="0" borderId="28" xfId="0" applyFont="1" applyBorder="1" applyAlignment="1" applyProtection="1">
      <alignment horizontal="center" vertical="center" shrinkToFit="1"/>
    </xf>
    <xf numFmtId="38" fontId="5" fillId="6" borderId="0" xfId="3" applyFont="1" applyFill="1" applyBorder="1" applyAlignment="1" applyProtection="1">
      <alignment horizontal="right" vertical="center"/>
    </xf>
    <xf numFmtId="38" fontId="5" fillId="6" borderId="0" xfId="3" applyFont="1" applyFill="1" applyBorder="1" applyAlignment="1" applyProtection="1">
      <alignment horizontal="right" vertical="center" shrinkToFi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95" xfId="0" applyFont="1" applyBorder="1" applyAlignment="1" applyProtection="1">
      <alignment horizontal="center" vertical="center" wrapText="1"/>
    </xf>
    <xf numFmtId="0" fontId="5" fillId="0" borderId="96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186" fontId="5" fillId="4" borderId="2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72" xfId="0" applyFont="1" applyBorder="1" applyAlignment="1" applyProtection="1">
      <alignment horizontal="center" vertical="center" shrinkToFit="1"/>
    </xf>
    <xf numFmtId="0" fontId="5" fillId="6" borderId="0" xfId="0" applyFont="1" applyFill="1" applyBorder="1" applyAlignment="1" applyProtection="1">
      <alignment horizontal="left" vertical="distributed" wrapText="1"/>
    </xf>
    <xf numFmtId="0" fontId="12" fillId="8" borderId="92" xfId="0" applyFont="1" applyFill="1" applyBorder="1" applyAlignment="1" applyProtection="1">
      <alignment horizontal="center" vertical="center"/>
    </xf>
    <xf numFmtId="0" fontId="12" fillId="8" borderId="68" xfId="0" applyFont="1" applyFill="1" applyBorder="1" applyAlignment="1" applyProtection="1">
      <alignment horizontal="center" vertical="center"/>
    </xf>
    <xf numFmtId="0" fontId="12" fillId="8" borderId="29" xfId="0" applyFont="1" applyFill="1" applyBorder="1" applyAlignment="1" applyProtection="1">
      <alignment horizontal="center" vertical="center"/>
    </xf>
    <xf numFmtId="0" fontId="13" fillId="0" borderId="79" xfId="0" applyFont="1" applyBorder="1" applyAlignment="1" applyProtection="1">
      <alignment horizontal="center" vertical="center" shrinkToFit="1"/>
    </xf>
    <xf numFmtId="0" fontId="13" fillId="0" borderId="34" xfId="0" applyFont="1" applyBorder="1" applyAlignment="1" applyProtection="1">
      <alignment horizontal="center" vertical="center" shrinkToFit="1"/>
    </xf>
    <xf numFmtId="0" fontId="13" fillId="0" borderId="35" xfId="0" applyFont="1" applyBorder="1" applyAlignment="1" applyProtection="1">
      <alignment horizontal="center" vertical="center" shrinkToFit="1"/>
    </xf>
    <xf numFmtId="0" fontId="0" fillId="0" borderId="34" xfId="0" applyBorder="1" applyAlignment="1" applyProtection="1">
      <alignment horizontal="center" vertical="center" shrinkToFit="1"/>
    </xf>
    <xf numFmtId="0" fontId="5" fillId="0" borderId="4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97" xfId="0" applyFont="1" applyBorder="1" applyAlignment="1" applyProtection="1">
      <alignment horizontal="center" vertical="center" shrinkToFit="1"/>
    </xf>
    <xf numFmtId="0" fontId="5" fillId="0" borderId="21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31" fontId="5" fillId="4" borderId="27" xfId="0" applyNumberFormat="1" applyFont="1" applyFill="1" applyBorder="1" applyAlignment="1" applyProtection="1">
      <alignment horizontal="center" vertical="center" shrinkToFit="1"/>
      <protection locked="0"/>
    </xf>
    <xf numFmtId="38" fontId="5" fillId="2" borderId="21" xfId="3" applyFont="1" applyFill="1" applyBorder="1" applyAlignment="1" applyProtection="1">
      <alignment horizontal="center" vertical="center" shrinkToFit="1"/>
      <protection locked="0"/>
    </xf>
    <xf numFmtId="38" fontId="5" fillId="2" borderId="23" xfId="3" applyFont="1" applyFill="1" applyBorder="1" applyAlignment="1" applyProtection="1">
      <alignment horizontal="center" vertical="center" shrinkToFit="1"/>
      <protection locked="0"/>
    </xf>
    <xf numFmtId="0" fontId="12" fillId="8" borderId="42" xfId="0" applyFont="1" applyFill="1" applyBorder="1" applyAlignment="1" applyProtection="1">
      <alignment horizontal="center" vertical="center"/>
    </xf>
    <xf numFmtId="0" fontId="12" fillId="8" borderId="17" xfId="0" applyFont="1" applyFill="1" applyBorder="1" applyAlignment="1" applyProtection="1">
      <alignment horizontal="center" vertical="center"/>
    </xf>
    <xf numFmtId="0" fontId="12" fillId="8" borderId="18" xfId="0" applyFont="1" applyFill="1" applyBorder="1" applyAlignment="1" applyProtection="1">
      <alignment horizontal="center" vertical="center"/>
    </xf>
    <xf numFmtId="38" fontId="5" fillId="2" borderId="79" xfId="3" applyFont="1" applyFill="1" applyBorder="1" applyAlignment="1" applyProtection="1">
      <alignment horizontal="center" vertical="center" shrinkToFit="1"/>
      <protection locked="0"/>
    </xf>
    <xf numFmtId="38" fontId="5" fillId="2" borderId="35" xfId="3" applyFont="1" applyFill="1" applyBorder="1" applyAlignment="1" applyProtection="1">
      <alignment horizontal="center" vertical="center" shrinkToFit="1"/>
      <protection locked="0"/>
    </xf>
    <xf numFmtId="0" fontId="0" fillId="0" borderId="95" xfId="0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/>
    </xf>
    <xf numFmtId="0" fontId="5" fillId="0" borderId="95" xfId="0" applyFont="1" applyBorder="1" applyAlignment="1" applyProtection="1">
      <alignment horizontal="center" vertical="center"/>
    </xf>
    <xf numFmtId="0" fontId="5" fillId="0" borderId="98" xfId="0" applyFont="1" applyBorder="1" applyAlignment="1" applyProtection="1">
      <alignment horizontal="center" vertical="center" wrapText="1"/>
    </xf>
    <xf numFmtId="0" fontId="5" fillId="0" borderId="90" xfId="0" applyFont="1" applyBorder="1" applyAlignment="1" applyProtection="1">
      <alignment horizontal="center" vertical="center" wrapText="1"/>
    </xf>
    <xf numFmtId="0" fontId="4" fillId="0" borderId="57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58" xfId="0" applyFont="1" applyBorder="1" applyAlignment="1" applyProtection="1">
      <alignment horizontal="center" vertical="center"/>
    </xf>
    <xf numFmtId="0" fontId="13" fillId="0" borderId="57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center"/>
    </xf>
    <xf numFmtId="0" fontId="13" fillId="0" borderId="28" xfId="0" applyFont="1" applyBorder="1" applyAlignment="1" applyProtection="1">
      <alignment horizontal="center" vertical="center"/>
    </xf>
    <xf numFmtId="186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186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186" fontId="5" fillId="2" borderId="57" xfId="0" applyNumberFormat="1" applyFont="1" applyFill="1" applyBorder="1" applyAlignment="1" applyProtection="1">
      <alignment horizontal="center" vertical="center" shrinkToFit="1"/>
      <protection locked="0"/>
    </xf>
    <xf numFmtId="186" fontId="5" fillId="2" borderId="30" xfId="0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パーセント" xfId="1" builtinId="5"/>
    <cellStyle name="パーセント 2" xfId="2"/>
    <cellStyle name="桁区切り" xfId="3" builtinId="6"/>
    <cellStyle name="標準" xfId="0" builtinId="0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  <dxf>
      <font>
        <color rgb="FFFF0000"/>
      </font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 patternType="solid"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8.emf"/><Relationship Id="rId1" Type="http://schemas.openxmlformats.org/officeDocument/2006/relationships/image" Target="../media/image1.jpeg"/><Relationship Id="rId5" Type="http://schemas.openxmlformats.org/officeDocument/2006/relationships/image" Target="../media/image7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7" Type="http://schemas.openxmlformats.org/officeDocument/2006/relationships/image" Target="../media/image7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2.emf"/><Relationship Id="rId5" Type="http://schemas.openxmlformats.org/officeDocument/2006/relationships/image" Target="../media/image4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84</xdr:row>
      <xdr:rowOff>19050</xdr:rowOff>
    </xdr:from>
    <xdr:to>
      <xdr:col>5</xdr:col>
      <xdr:colOff>750570</xdr:colOff>
      <xdr:row>95</xdr:row>
      <xdr:rowOff>9525</xdr:rowOff>
    </xdr:to>
    <xdr:pic>
      <xdr:nvPicPr>
        <xdr:cNvPr id="66953" name="図 13" descr="白紙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278225"/>
          <a:ext cx="3600450" cy="187642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97</xdr:row>
      <xdr:rowOff>19050</xdr:rowOff>
    </xdr:from>
    <xdr:to>
      <xdr:col>5</xdr:col>
      <xdr:colOff>133350</xdr:colOff>
      <xdr:row>108</xdr:row>
      <xdr:rowOff>9525</xdr:rowOff>
    </xdr:to>
    <xdr:pic>
      <xdr:nvPicPr>
        <xdr:cNvPr id="66954" name="図 13" descr="白紙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8507075"/>
          <a:ext cx="2962275" cy="187642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5</xdr:col>
      <xdr:colOff>342900</xdr:colOff>
      <xdr:row>97</xdr:row>
      <xdr:rowOff>28575</xdr:rowOff>
    </xdr:from>
    <xdr:to>
      <xdr:col>9</xdr:col>
      <xdr:colOff>582930</xdr:colOff>
      <xdr:row>108</xdr:row>
      <xdr:rowOff>19050</xdr:rowOff>
    </xdr:to>
    <xdr:pic>
      <xdr:nvPicPr>
        <xdr:cNvPr id="66955" name="図 13" descr="白紙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8516600"/>
          <a:ext cx="2971800" cy="187642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326282</xdr:colOff>
      <xdr:row>19</xdr:row>
      <xdr:rowOff>73602</xdr:rowOff>
    </xdr:from>
    <xdr:to>
      <xdr:col>6</xdr:col>
      <xdr:colOff>252700</xdr:colOff>
      <xdr:row>20</xdr:row>
      <xdr:rowOff>342443</xdr:rowOff>
    </xdr:to>
    <xdr:pic>
      <xdr:nvPicPr>
        <xdr:cNvPr id="12" name="図 11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7" r="32536"/>
        <a:stretch/>
      </xdr:blipFill>
      <xdr:spPr bwMode="auto">
        <a:xfrm>
          <a:off x="1974107" y="3254952"/>
          <a:ext cx="2235278" cy="4498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76200</xdr:colOff>
      <xdr:row>19</xdr:row>
      <xdr:rowOff>47625</xdr:rowOff>
    </xdr:from>
    <xdr:to>
      <xdr:col>3</xdr:col>
      <xdr:colOff>38100</xdr:colOff>
      <xdr:row>20</xdr:row>
      <xdr:rowOff>368019</xdr:rowOff>
    </xdr:to>
    <xdr:pic>
      <xdr:nvPicPr>
        <xdr:cNvPr id="13" name="図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794" r="42372"/>
        <a:stretch/>
      </xdr:blipFill>
      <xdr:spPr bwMode="auto">
        <a:xfrm>
          <a:off x="638175" y="3228975"/>
          <a:ext cx="1047750" cy="5013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87829</xdr:colOff>
      <xdr:row>31</xdr:row>
      <xdr:rowOff>176893</xdr:rowOff>
    </xdr:from>
    <xdr:to>
      <xdr:col>5</xdr:col>
      <xdr:colOff>234151</xdr:colOff>
      <xdr:row>34</xdr:row>
      <xdr:rowOff>21680</xdr:rowOff>
    </xdr:to>
    <xdr:pic>
      <xdr:nvPicPr>
        <xdr:cNvPr id="15" name="図 1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640"/>
        <a:stretch/>
      </xdr:blipFill>
      <xdr:spPr bwMode="auto">
        <a:xfrm>
          <a:off x="1734293" y="5932714"/>
          <a:ext cx="1513840" cy="4775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191639</xdr:colOff>
      <xdr:row>37</xdr:row>
      <xdr:rowOff>170090</xdr:rowOff>
    </xdr:from>
    <xdr:to>
      <xdr:col>10</xdr:col>
      <xdr:colOff>376192</xdr:colOff>
      <xdr:row>41</xdr:row>
      <xdr:rowOff>57150</xdr:rowOff>
    </xdr:to>
    <xdr:pic>
      <xdr:nvPicPr>
        <xdr:cNvPr id="16" name="図 15"/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91"/>
        <a:stretch/>
      </xdr:blipFill>
      <xdr:spPr bwMode="auto">
        <a:xfrm>
          <a:off x="753614" y="7399565"/>
          <a:ext cx="6050048" cy="677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61233</xdr:colOff>
      <xdr:row>46</xdr:row>
      <xdr:rowOff>20411</xdr:rowOff>
    </xdr:from>
    <xdr:to>
      <xdr:col>3</xdr:col>
      <xdr:colOff>341299</xdr:colOff>
      <xdr:row>47</xdr:row>
      <xdr:rowOff>264186</xdr:rowOff>
    </xdr:to>
    <xdr:pic>
      <xdr:nvPicPr>
        <xdr:cNvPr id="17" name="図 16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27" r="39126"/>
        <a:stretch/>
      </xdr:blipFill>
      <xdr:spPr bwMode="auto">
        <a:xfrm>
          <a:off x="625929" y="9048750"/>
          <a:ext cx="1361834" cy="4614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61233</xdr:colOff>
      <xdr:row>69</xdr:row>
      <xdr:rowOff>122464</xdr:rowOff>
    </xdr:from>
    <xdr:to>
      <xdr:col>3</xdr:col>
      <xdr:colOff>341299</xdr:colOff>
      <xdr:row>73</xdr:row>
      <xdr:rowOff>5650</xdr:rowOff>
    </xdr:to>
    <xdr:pic>
      <xdr:nvPicPr>
        <xdr:cNvPr id="18" name="図 17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27" r="39126"/>
        <a:stretch/>
      </xdr:blipFill>
      <xdr:spPr bwMode="auto">
        <a:xfrm>
          <a:off x="625929" y="13784035"/>
          <a:ext cx="1361834" cy="4614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238125</xdr:colOff>
      <xdr:row>32</xdr:row>
      <xdr:rowOff>123825</xdr:rowOff>
    </xdr:from>
    <xdr:to>
      <xdr:col>2</xdr:col>
      <xdr:colOff>478826</xdr:colOff>
      <xdr:row>33</xdr:row>
      <xdr:rowOff>141856</xdr:rowOff>
    </xdr:to>
    <xdr:pic>
      <xdr:nvPicPr>
        <xdr:cNvPr id="19" name="図 18"/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800100" y="6134100"/>
          <a:ext cx="631226" cy="2275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63</xdr:row>
      <xdr:rowOff>142875</xdr:rowOff>
    </xdr:from>
    <xdr:to>
      <xdr:col>8</xdr:col>
      <xdr:colOff>76200</xdr:colOff>
      <xdr:row>73</xdr:row>
      <xdr:rowOff>103948</xdr:rowOff>
    </xdr:to>
    <xdr:pic>
      <xdr:nvPicPr>
        <xdr:cNvPr id="64840" name="図 13" descr="白紙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2258675"/>
          <a:ext cx="3609975" cy="1866073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285750</xdr:colOff>
      <xdr:row>75</xdr:row>
      <xdr:rowOff>76200</xdr:rowOff>
    </xdr:from>
    <xdr:to>
      <xdr:col>8</xdr:col>
      <xdr:colOff>85725</xdr:colOff>
      <xdr:row>85</xdr:row>
      <xdr:rowOff>37271</xdr:rowOff>
    </xdr:to>
    <xdr:pic>
      <xdr:nvPicPr>
        <xdr:cNvPr id="64841" name="図 13" descr="白紙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4849475"/>
          <a:ext cx="3609975" cy="187642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87312</xdr:colOff>
      <xdr:row>16</xdr:row>
      <xdr:rowOff>79375</xdr:rowOff>
    </xdr:from>
    <xdr:to>
      <xdr:col>5</xdr:col>
      <xdr:colOff>398096</xdr:colOff>
      <xdr:row>17</xdr:row>
      <xdr:rowOff>213323</xdr:rowOff>
    </xdr:to>
    <xdr:pic>
      <xdr:nvPicPr>
        <xdr:cNvPr id="8" name="図 7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08" r="40920"/>
        <a:stretch/>
      </xdr:blipFill>
      <xdr:spPr bwMode="auto">
        <a:xfrm>
          <a:off x="698500" y="3302000"/>
          <a:ext cx="1611313" cy="2715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7937</xdr:colOff>
      <xdr:row>35</xdr:row>
      <xdr:rowOff>46037</xdr:rowOff>
    </xdr:from>
    <xdr:to>
      <xdr:col>6</xdr:col>
      <xdr:colOff>507861</xdr:colOff>
      <xdr:row>37</xdr:row>
      <xdr:rowOff>28574</xdr:rowOff>
    </xdr:to>
    <xdr:pic>
      <xdr:nvPicPr>
        <xdr:cNvPr id="9" name="図 8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7" r="32536"/>
        <a:stretch/>
      </xdr:blipFill>
      <xdr:spPr bwMode="auto">
        <a:xfrm>
          <a:off x="617537" y="6465887"/>
          <a:ext cx="2557324" cy="51593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488105</xdr:colOff>
      <xdr:row>47</xdr:row>
      <xdr:rowOff>0</xdr:rowOff>
    </xdr:from>
    <xdr:to>
      <xdr:col>6</xdr:col>
      <xdr:colOff>616121</xdr:colOff>
      <xdr:row>49</xdr:row>
      <xdr:rowOff>88661</xdr:rowOff>
    </xdr:to>
    <xdr:pic>
      <xdr:nvPicPr>
        <xdr:cNvPr id="11" name="図 10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640"/>
        <a:stretch/>
      </xdr:blipFill>
      <xdr:spPr bwMode="auto">
        <a:xfrm>
          <a:off x="1773980" y="8890000"/>
          <a:ext cx="1513840" cy="4775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171450</xdr:colOff>
      <xdr:row>47</xdr:row>
      <xdr:rowOff>142875</xdr:rowOff>
    </xdr:from>
    <xdr:to>
      <xdr:col>4</xdr:col>
      <xdr:colOff>134842</xdr:colOff>
      <xdr:row>48</xdr:row>
      <xdr:rowOff>141219</xdr:rowOff>
    </xdr:to>
    <xdr:pic>
      <xdr:nvPicPr>
        <xdr:cNvPr id="12" name="図 11"/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781050" y="9039225"/>
          <a:ext cx="631226" cy="2275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8</xdr:row>
      <xdr:rowOff>19051</xdr:rowOff>
    </xdr:from>
    <xdr:to>
      <xdr:col>3</xdr:col>
      <xdr:colOff>428625</xdr:colOff>
      <xdr:row>8</xdr:row>
      <xdr:rowOff>279595</xdr:rowOff>
    </xdr:to>
    <xdr:pic>
      <xdr:nvPicPr>
        <xdr:cNvPr id="9" name="図 8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232" r="44786"/>
        <a:stretch/>
      </xdr:blipFill>
      <xdr:spPr bwMode="auto">
        <a:xfrm>
          <a:off x="600074" y="1847851"/>
          <a:ext cx="742951" cy="2605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30653</xdr:colOff>
      <xdr:row>26</xdr:row>
      <xdr:rowOff>9525</xdr:rowOff>
    </xdr:from>
    <xdr:to>
      <xdr:col>3</xdr:col>
      <xdr:colOff>397510</xdr:colOff>
      <xdr:row>26</xdr:row>
      <xdr:rowOff>264796</xdr:rowOff>
    </xdr:to>
    <xdr:pic>
      <xdr:nvPicPr>
        <xdr:cNvPr id="10" name="図 9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12" r="45506"/>
        <a:stretch/>
      </xdr:blipFill>
      <xdr:spPr bwMode="auto">
        <a:xfrm>
          <a:off x="649778" y="5324475"/>
          <a:ext cx="662132" cy="2552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390524</xdr:colOff>
      <xdr:row>57</xdr:row>
      <xdr:rowOff>28575</xdr:rowOff>
    </xdr:from>
    <xdr:to>
      <xdr:col>4</xdr:col>
      <xdr:colOff>133350</xdr:colOff>
      <xdr:row>60</xdr:row>
      <xdr:rowOff>22882</xdr:rowOff>
    </xdr:to>
    <xdr:pic>
      <xdr:nvPicPr>
        <xdr:cNvPr id="11" name="図 10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165" r="42986" b="-644"/>
        <a:stretch/>
      </xdr:blipFill>
      <xdr:spPr bwMode="auto">
        <a:xfrm>
          <a:off x="552449" y="12477750"/>
          <a:ext cx="1047751" cy="53723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447675</xdr:colOff>
      <xdr:row>72</xdr:row>
      <xdr:rowOff>95250</xdr:rowOff>
    </xdr:from>
    <xdr:to>
      <xdr:col>6</xdr:col>
      <xdr:colOff>366917</xdr:colOff>
      <xdr:row>74</xdr:row>
      <xdr:rowOff>21191</xdr:rowOff>
    </xdr:to>
    <xdr:pic>
      <xdr:nvPicPr>
        <xdr:cNvPr id="12" name="図 11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7" r="32536"/>
        <a:stretch/>
      </xdr:blipFill>
      <xdr:spPr bwMode="auto">
        <a:xfrm>
          <a:off x="609600" y="15125700"/>
          <a:ext cx="2471942" cy="4974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238868</xdr:colOff>
      <xdr:row>91</xdr:row>
      <xdr:rowOff>47625</xdr:rowOff>
    </xdr:from>
    <xdr:to>
      <xdr:col>6</xdr:col>
      <xdr:colOff>504933</xdr:colOff>
      <xdr:row>94</xdr:row>
      <xdr:rowOff>58420</xdr:rowOff>
    </xdr:to>
    <xdr:pic>
      <xdr:nvPicPr>
        <xdr:cNvPr id="14" name="図 13"/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640"/>
        <a:stretch/>
      </xdr:blipFill>
      <xdr:spPr bwMode="auto">
        <a:xfrm>
          <a:off x="1705718" y="18545175"/>
          <a:ext cx="1513840" cy="4775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371475</xdr:colOff>
      <xdr:row>112</xdr:row>
      <xdr:rowOff>114301</xdr:rowOff>
    </xdr:from>
    <xdr:to>
      <xdr:col>6</xdr:col>
      <xdr:colOff>28575</xdr:colOff>
      <xdr:row>114</xdr:row>
      <xdr:rowOff>9043</xdr:rowOff>
    </xdr:to>
    <xdr:pic>
      <xdr:nvPicPr>
        <xdr:cNvPr id="15" name="図 14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226" r="34514"/>
        <a:stretch/>
      </xdr:blipFill>
      <xdr:spPr bwMode="auto">
        <a:xfrm>
          <a:off x="533400" y="22974301"/>
          <a:ext cx="2209800" cy="2757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190500</xdr:colOff>
      <xdr:row>91</xdr:row>
      <xdr:rowOff>200025</xdr:rowOff>
    </xdr:from>
    <xdr:to>
      <xdr:col>4</xdr:col>
      <xdr:colOff>671</xdr:colOff>
      <xdr:row>93</xdr:row>
      <xdr:rowOff>37081</xdr:rowOff>
    </xdr:to>
    <xdr:pic>
      <xdr:nvPicPr>
        <xdr:cNvPr id="16" name="図 15"/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809625" y="18221325"/>
          <a:ext cx="657896" cy="2275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51"/>
  <sheetViews>
    <sheetView tabSelected="1" showWhiteSpace="0" view="pageBreakPreview" zoomScaleNormal="90" zoomScaleSheetLayoutView="100" workbookViewId="0">
      <selection activeCell="B3" sqref="B3:H4"/>
    </sheetView>
  </sheetViews>
  <sheetFormatPr defaultColWidth="9" defaultRowHeight="13.5"/>
  <cols>
    <col min="1" max="1" width="12.75" style="1" customWidth="1"/>
    <col min="2" max="2" width="13.125" style="1" customWidth="1"/>
    <col min="3" max="3" width="4.875" style="1" customWidth="1"/>
    <col min="4" max="4" width="7.625" style="1" customWidth="1"/>
    <col min="5" max="5" width="5.25" style="1" customWidth="1"/>
    <col min="6" max="6" width="6.125" style="1" customWidth="1"/>
    <col min="7" max="7" width="7.375" style="1" customWidth="1"/>
    <col min="8" max="8" width="9" style="1" customWidth="1"/>
    <col min="9" max="9" width="7.75" style="1" customWidth="1"/>
    <col min="10" max="10" width="8.375" style="1" customWidth="1"/>
    <col min="11" max="11" width="8.125" style="1" customWidth="1"/>
    <col min="12" max="12" width="3.5" style="1" customWidth="1"/>
    <col min="13" max="13" width="14" style="1" customWidth="1"/>
    <col min="14" max="14" width="7.875" style="1" customWidth="1"/>
    <col min="15" max="15" width="8.75" style="1" customWidth="1"/>
    <col min="16" max="16" width="6.625" style="1" customWidth="1"/>
    <col min="17" max="17" width="12.875" style="1" customWidth="1"/>
    <col min="18" max="16384" width="9" style="1"/>
  </cols>
  <sheetData>
    <row r="1" spans="1:13" ht="14.25" thickBot="1">
      <c r="A1" s="353"/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3" ht="18.75" customHeight="1" thickTop="1" thickBot="1">
      <c r="A2" s="406" t="s">
        <v>77</v>
      </c>
      <c r="B2" s="407"/>
      <c r="C2" s="407"/>
      <c r="D2" s="407"/>
      <c r="E2" s="407"/>
      <c r="F2" s="407"/>
      <c r="G2" s="407"/>
      <c r="H2" s="407"/>
      <c r="I2" s="407"/>
      <c r="J2" s="407"/>
      <c r="K2" s="408"/>
    </row>
    <row r="3" spans="1:13" ht="20.100000000000001" customHeight="1" thickTop="1">
      <c r="A3" s="409" t="s">
        <v>8</v>
      </c>
      <c r="B3" s="396" t="s">
        <v>272</v>
      </c>
      <c r="C3" s="397"/>
      <c r="D3" s="397"/>
      <c r="E3" s="397"/>
      <c r="F3" s="397"/>
      <c r="G3" s="397"/>
      <c r="H3" s="398"/>
      <c r="I3" s="248" t="s">
        <v>76</v>
      </c>
      <c r="J3" s="411"/>
      <c r="K3" s="412"/>
    </row>
    <row r="4" spans="1:13" ht="20.100000000000001" customHeight="1">
      <c r="A4" s="410"/>
      <c r="B4" s="399"/>
      <c r="C4" s="400"/>
      <c r="D4" s="400"/>
      <c r="E4" s="400"/>
      <c r="F4" s="400"/>
      <c r="G4" s="400"/>
      <c r="H4" s="401"/>
      <c r="I4" s="2" t="s">
        <v>15</v>
      </c>
      <c r="J4" s="413"/>
      <c r="K4" s="414"/>
    </row>
    <row r="5" spans="1:13" ht="27" customHeight="1">
      <c r="A5" s="3" t="s">
        <v>9</v>
      </c>
      <c r="B5" s="423"/>
      <c r="C5" s="424"/>
      <c r="D5" s="424"/>
      <c r="E5" s="424"/>
      <c r="F5" s="425"/>
      <c r="G5" s="435" t="s">
        <v>1</v>
      </c>
      <c r="H5" s="426"/>
      <c r="I5" s="427"/>
      <c r="J5" s="427"/>
      <c r="K5" s="428"/>
      <c r="M5" s="4"/>
    </row>
    <row r="6" spans="1:13" ht="27" customHeight="1" thickBot="1">
      <c r="A6" s="5" t="s">
        <v>0</v>
      </c>
      <c r="B6" s="432"/>
      <c r="C6" s="433"/>
      <c r="D6" s="433"/>
      <c r="E6" s="433"/>
      <c r="F6" s="434"/>
      <c r="G6" s="436"/>
      <c r="H6" s="429"/>
      <c r="I6" s="430"/>
      <c r="J6" s="430"/>
      <c r="K6" s="431"/>
      <c r="M6" s="4"/>
    </row>
    <row r="7" spans="1:13" ht="27" customHeight="1">
      <c r="A7" s="344" t="s">
        <v>4</v>
      </c>
      <c r="B7" s="415"/>
      <c r="C7" s="416"/>
      <c r="D7" s="417"/>
      <c r="E7" s="417"/>
      <c r="F7" s="417"/>
      <c r="G7" s="402" t="s">
        <v>16</v>
      </c>
      <c r="H7" s="437"/>
      <c r="I7" s="438"/>
      <c r="J7" s="438"/>
      <c r="K7" s="439"/>
    </row>
    <row r="8" spans="1:13" ht="20.100000000000001" customHeight="1">
      <c r="A8" s="345" t="s">
        <v>17</v>
      </c>
      <c r="B8" s="418"/>
      <c r="C8" s="419"/>
      <c r="D8" s="332" t="s">
        <v>32</v>
      </c>
      <c r="E8" s="404"/>
      <c r="F8" s="405"/>
      <c r="G8" s="403"/>
      <c r="H8" s="440"/>
      <c r="I8" s="441"/>
      <c r="J8" s="441"/>
      <c r="K8" s="442"/>
    </row>
    <row r="9" spans="1:13" ht="39" customHeight="1">
      <c r="A9" s="346" t="s">
        <v>18</v>
      </c>
      <c r="B9" s="420"/>
      <c r="C9" s="421"/>
      <c r="D9" s="421"/>
      <c r="E9" s="421"/>
      <c r="F9" s="421"/>
      <c r="G9" s="421"/>
      <c r="H9" s="421"/>
      <c r="I9" s="421"/>
      <c r="J9" s="421"/>
      <c r="K9" s="422"/>
    </row>
    <row r="10" spans="1:13" ht="21" customHeight="1">
      <c r="A10" s="463" t="s">
        <v>6</v>
      </c>
      <c r="B10" s="20" t="s">
        <v>38</v>
      </c>
      <c r="C10" s="465"/>
      <c r="D10" s="466"/>
      <c r="E10" s="21" t="s">
        <v>63</v>
      </c>
      <c r="F10" s="22"/>
      <c r="G10" s="21" t="s">
        <v>64</v>
      </c>
      <c r="H10" s="22"/>
      <c r="I10" s="23" t="s">
        <v>19</v>
      </c>
      <c r="J10" s="260" t="s">
        <v>11</v>
      </c>
      <c r="K10" s="108"/>
    </row>
    <row r="11" spans="1:13" ht="21" customHeight="1">
      <c r="A11" s="463"/>
      <c r="B11" s="6" t="s">
        <v>5</v>
      </c>
      <c r="C11" s="443"/>
      <c r="D11" s="444"/>
      <c r="E11" s="444"/>
      <c r="F11" s="444"/>
      <c r="G11" s="445"/>
      <c r="H11" s="446"/>
      <c r="I11" s="447"/>
      <c r="J11" s="447"/>
      <c r="K11" s="448"/>
    </row>
    <row r="12" spans="1:13" ht="21" customHeight="1">
      <c r="A12" s="463"/>
      <c r="B12" s="37" t="s">
        <v>61</v>
      </c>
      <c r="C12" s="423" t="s">
        <v>311</v>
      </c>
      <c r="D12" s="424"/>
      <c r="E12" s="424"/>
      <c r="F12" s="424"/>
      <c r="G12" s="425"/>
      <c r="H12" s="446"/>
      <c r="I12" s="447"/>
      <c r="J12" s="447"/>
      <c r="K12" s="448"/>
    </row>
    <row r="13" spans="1:13" ht="21" customHeight="1" thickBot="1">
      <c r="A13" s="464"/>
      <c r="B13" s="7" t="s">
        <v>62</v>
      </c>
      <c r="C13" s="461"/>
      <c r="D13" s="462"/>
      <c r="E13" s="347" t="s">
        <v>33</v>
      </c>
      <c r="F13" s="174"/>
      <c r="G13" s="261" t="s">
        <v>70</v>
      </c>
      <c r="H13" s="476"/>
      <c r="I13" s="477"/>
      <c r="J13" s="477"/>
      <c r="K13" s="478"/>
    </row>
    <row r="14" spans="1:13" ht="7.35" customHeight="1" thickBot="1">
      <c r="A14" s="459"/>
      <c r="B14" s="460"/>
      <c r="C14" s="460"/>
      <c r="D14" s="460"/>
      <c r="E14" s="460"/>
      <c r="F14" s="460"/>
      <c r="G14" s="460"/>
      <c r="H14" s="460"/>
      <c r="I14" s="460"/>
      <c r="J14" s="460"/>
      <c r="K14" s="460"/>
    </row>
    <row r="15" spans="1:13" ht="18.95" customHeight="1">
      <c r="A15" s="490" t="s">
        <v>153</v>
      </c>
      <c r="B15" s="454" t="s">
        <v>78</v>
      </c>
      <c r="C15" s="455"/>
      <c r="D15" s="456"/>
      <c r="E15" s="456"/>
      <c r="F15" s="456"/>
      <c r="G15" s="44"/>
      <c r="H15" s="45"/>
      <c r="I15" s="45"/>
      <c r="J15" s="45"/>
      <c r="K15" s="46"/>
    </row>
    <row r="16" spans="1:13" ht="18.95" customHeight="1">
      <c r="A16" s="491"/>
      <c r="B16" s="449"/>
      <c r="C16" s="451" t="s">
        <v>73</v>
      </c>
      <c r="D16" s="452"/>
      <c r="E16" s="452"/>
      <c r="F16" s="453"/>
      <c r="G16" s="247" t="s">
        <v>151</v>
      </c>
      <c r="H16" s="324" t="str">
        <f>IF(AND('1.定格エネルギー消費量'!H50&lt;&gt;"",'1.定格エネルギー消費量'!H50&lt;='1.定格エネルギー消費量'!E52,'1.定格エネルギー消費量'!H50&gt;='1.定格エネルギー消費量'!F52,'1.定格エネルギー消費量'!H46&lt;&gt;""),'1.定格エネルギー消費量'!H46,"")</f>
        <v/>
      </c>
      <c r="I16" s="34" t="s">
        <v>28</v>
      </c>
      <c r="J16" s="494" t="s">
        <v>277</v>
      </c>
      <c r="K16" s="495"/>
    </row>
    <row r="17" spans="1:17" ht="18.95" customHeight="1">
      <c r="A17" s="491"/>
      <c r="B17" s="450"/>
      <c r="C17" s="496" t="s">
        <v>74</v>
      </c>
      <c r="D17" s="497"/>
      <c r="E17" s="497"/>
      <c r="F17" s="498"/>
      <c r="G17" s="348" t="s">
        <v>285</v>
      </c>
      <c r="H17" s="325" t="str">
        <f>IF(AND('1.定格エネルギー消費量'!H78&lt;&gt;"",'1.定格エネルギー消費量'!H78&lt;='1.定格エネルギー消費量'!E80,'1.定格エネルギー消費量'!H78&gt;='1.定格エネルギー消費量'!F80,'1.定格エネルギー消費量'!H76&lt;&gt;""),'1.定格エネルギー消費量'!H76,"")</f>
        <v/>
      </c>
      <c r="I17" s="33" t="s">
        <v>40</v>
      </c>
      <c r="J17" s="457" t="str">
        <f>"　許容差 "&amp;"+"&amp;'1.定格エネルギー消費量'!E80&amp;"%、"&amp;'1.定格エネルギー消費量'!F80&amp;"%"</f>
        <v>　許容差 +25%、-25%</v>
      </c>
      <c r="K17" s="458"/>
    </row>
    <row r="18" spans="1:17" ht="18.95" customHeight="1">
      <c r="A18" s="491"/>
      <c r="B18" s="334" t="s">
        <v>79</v>
      </c>
      <c r="C18" s="335"/>
      <c r="D18" s="47"/>
      <c r="E18" s="47"/>
      <c r="F18" s="48"/>
      <c r="G18" s="249" t="s">
        <v>99</v>
      </c>
      <c r="H18" s="349"/>
      <c r="I18" s="350"/>
      <c r="J18" s="350"/>
      <c r="K18" s="351"/>
    </row>
    <row r="19" spans="1:17" ht="18.95" customHeight="1">
      <c r="A19" s="491"/>
      <c r="B19" s="482" t="s">
        <v>80</v>
      </c>
      <c r="C19" s="483"/>
      <c r="D19" s="483"/>
      <c r="E19" s="483"/>
      <c r="F19" s="484"/>
      <c r="G19" s="247" t="s">
        <v>276</v>
      </c>
      <c r="H19" s="262" t="str">
        <f>'3.立上り性能'!J29</f>
        <v/>
      </c>
      <c r="I19" s="34" t="s">
        <v>66</v>
      </c>
      <c r="J19" s="488"/>
      <c r="K19" s="489"/>
    </row>
    <row r="20" spans="1:17" ht="18.95" customHeight="1">
      <c r="A20" s="491"/>
      <c r="B20" s="485"/>
      <c r="C20" s="486"/>
      <c r="D20" s="486"/>
      <c r="E20" s="486"/>
      <c r="F20" s="487"/>
      <c r="G20" s="244" t="s">
        <v>162</v>
      </c>
      <c r="H20" s="263" t="str">
        <f>'3.立上り性能'!J23</f>
        <v/>
      </c>
      <c r="I20" s="20" t="s">
        <v>49</v>
      </c>
      <c r="J20" s="245"/>
      <c r="K20" s="246"/>
    </row>
    <row r="21" spans="1:17" ht="18.75" customHeight="1">
      <c r="A21" s="491"/>
      <c r="B21" s="482" t="s">
        <v>81</v>
      </c>
      <c r="C21" s="483"/>
      <c r="D21" s="492"/>
      <c r="E21" s="492"/>
      <c r="F21" s="493"/>
      <c r="G21" s="249" t="s">
        <v>99</v>
      </c>
      <c r="H21" s="349"/>
      <c r="I21" s="350"/>
      <c r="J21" s="350"/>
      <c r="K21" s="351"/>
    </row>
    <row r="22" spans="1:17" ht="18.95" customHeight="1">
      <c r="A22" s="491"/>
      <c r="B22" s="479" t="s">
        <v>82</v>
      </c>
      <c r="C22" s="480"/>
      <c r="D22" s="481"/>
      <c r="E22" s="481"/>
      <c r="F22" s="481"/>
      <c r="G22" s="49"/>
      <c r="H22" s="264"/>
      <c r="I22" s="50"/>
      <c r="J22" s="51"/>
      <c r="K22" s="52"/>
    </row>
    <row r="23" spans="1:17" ht="18.75" customHeight="1">
      <c r="A23" s="491"/>
      <c r="B23" s="470"/>
      <c r="C23" s="364" t="s">
        <v>27</v>
      </c>
      <c r="D23" s="499"/>
      <c r="E23" s="390" t="s">
        <v>73</v>
      </c>
      <c r="F23" s="390"/>
      <c r="G23" s="213" t="s">
        <v>154</v>
      </c>
      <c r="H23" s="326" t="str">
        <f>+'5.エネルギー消費量 '!J14</f>
        <v/>
      </c>
      <c r="I23" s="331" t="s">
        <v>12</v>
      </c>
      <c r="J23" s="474"/>
      <c r="K23" s="475"/>
    </row>
    <row r="24" spans="1:17" ht="18.95" customHeight="1">
      <c r="A24" s="491"/>
      <c r="B24" s="470"/>
      <c r="C24" s="500"/>
      <c r="D24" s="501"/>
      <c r="E24" s="395" t="s">
        <v>75</v>
      </c>
      <c r="F24" s="395"/>
      <c r="G24" s="214" t="s">
        <v>155</v>
      </c>
      <c r="H24" s="327" t="str">
        <f>+'5.エネルギー消費量 '!J22</f>
        <v/>
      </c>
      <c r="I24" s="331" t="s">
        <v>12</v>
      </c>
      <c r="J24" s="391"/>
      <c r="K24" s="392"/>
    </row>
    <row r="25" spans="1:17" ht="18.95" customHeight="1">
      <c r="A25" s="491"/>
      <c r="B25" s="470"/>
      <c r="C25" s="364" t="s">
        <v>67</v>
      </c>
      <c r="D25" s="499"/>
      <c r="E25" s="390" t="s">
        <v>73</v>
      </c>
      <c r="F25" s="390"/>
      <c r="G25" s="215" t="s">
        <v>156</v>
      </c>
      <c r="H25" s="328" t="str">
        <f>+'5.エネルギー消費量 '!J31</f>
        <v/>
      </c>
      <c r="I25" s="53" t="s">
        <v>60</v>
      </c>
      <c r="J25" s="472"/>
      <c r="K25" s="473"/>
    </row>
    <row r="26" spans="1:17" ht="18.75" customHeight="1">
      <c r="A26" s="491"/>
      <c r="B26" s="470"/>
      <c r="C26" s="500"/>
      <c r="D26" s="501"/>
      <c r="E26" s="395" t="s">
        <v>75</v>
      </c>
      <c r="F26" s="395"/>
      <c r="G26" s="216" t="s">
        <v>157</v>
      </c>
      <c r="H26" s="326" t="str">
        <f>'5.エネルギー消費量 '!J36</f>
        <v/>
      </c>
      <c r="I26" s="54" t="s">
        <v>50</v>
      </c>
      <c r="J26" s="393"/>
      <c r="K26" s="394"/>
      <c r="Q26" s="112"/>
    </row>
    <row r="27" spans="1:17" ht="18.95" customHeight="1">
      <c r="A27" s="491"/>
      <c r="B27" s="470"/>
      <c r="C27" s="364" t="s">
        <v>68</v>
      </c>
      <c r="D27" s="365"/>
      <c r="E27" s="390" t="s">
        <v>73</v>
      </c>
      <c r="F27" s="390"/>
      <c r="G27" s="213" t="s">
        <v>158</v>
      </c>
      <c r="H27" s="328" t="str">
        <f>+'5.エネルギー消費量 '!J69</f>
        <v/>
      </c>
      <c r="I27" s="53" t="s">
        <v>50</v>
      </c>
      <c r="J27" s="472"/>
      <c r="K27" s="473"/>
      <c r="O27" s="112"/>
      <c r="Q27" s="159"/>
    </row>
    <row r="28" spans="1:17" ht="18.95" customHeight="1">
      <c r="A28" s="491"/>
      <c r="B28" s="470"/>
      <c r="C28" s="500"/>
      <c r="D28" s="502"/>
      <c r="E28" s="395" t="s">
        <v>75</v>
      </c>
      <c r="F28" s="395"/>
      <c r="G28" s="217" t="s">
        <v>159</v>
      </c>
      <c r="H28" s="326" t="str">
        <f>+'5.エネルギー消費量 '!J102</f>
        <v/>
      </c>
      <c r="I28" s="54" t="s">
        <v>50</v>
      </c>
      <c r="J28" s="393"/>
      <c r="K28" s="394"/>
      <c r="N28" s="362" t="s">
        <v>143</v>
      </c>
      <c r="O28" s="363"/>
      <c r="Q28" s="112"/>
    </row>
    <row r="29" spans="1:17" ht="9.9499999999999993" customHeight="1">
      <c r="A29" s="491"/>
      <c r="B29" s="471"/>
      <c r="C29" s="364" t="s">
        <v>310</v>
      </c>
      <c r="D29" s="365"/>
      <c r="E29" s="370" t="s">
        <v>73</v>
      </c>
      <c r="F29" s="371"/>
      <c r="G29" s="378" t="s">
        <v>160</v>
      </c>
      <c r="H29" s="380" t="str">
        <f>+'5.エネルギー消費量 '!J116</f>
        <v/>
      </c>
      <c r="I29" s="382" t="s">
        <v>50</v>
      </c>
      <c r="J29" s="358" t="str">
        <f>"調理時間　"&amp;TEXT('5.エネルギー消費量 '!J129,"0.0")&amp;"h/日"</f>
        <v>調理時間　5.0h/日</v>
      </c>
      <c r="K29" s="359"/>
      <c r="N29" s="160">
        <f>+'5.エネルギー消費量 '!J129</f>
        <v>5</v>
      </c>
      <c r="O29" s="161" t="s">
        <v>59</v>
      </c>
    </row>
    <row r="30" spans="1:17" ht="9.9499999999999993" customHeight="1">
      <c r="A30" s="491"/>
      <c r="B30" s="333"/>
      <c r="C30" s="366"/>
      <c r="D30" s="367"/>
      <c r="E30" s="372"/>
      <c r="F30" s="373"/>
      <c r="G30" s="379"/>
      <c r="H30" s="381"/>
      <c r="I30" s="383"/>
      <c r="J30" s="360" t="str">
        <f>"待機時間　"&amp;TEXT('5.エネルギー消費量 '!J130,"0.0")&amp;"h/日"</f>
        <v>待機時間　2.0h/日</v>
      </c>
      <c r="K30" s="361"/>
      <c r="N30" s="160">
        <f>+'5.エネルギー消費量 '!J130</f>
        <v>2</v>
      </c>
      <c r="O30" s="161" t="s">
        <v>59</v>
      </c>
    </row>
    <row r="31" spans="1:17" ht="9.9499999999999993" customHeight="1">
      <c r="A31" s="491"/>
      <c r="B31" s="333"/>
      <c r="C31" s="366"/>
      <c r="D31" s="367"/>
      <c r="E31" s="374" t="s">
        <v>75</v>
      </c>
      <c r="F31" s="375"/>
      <c r="G31" s="388" t="s">
        <v>161</v>
      </c>
      <c r="H31" s="386" t="str">
        <f>'5.エネルギー消費量 '!J123</f>
        <v/>
      </c>
      <c r="I31" s="384" t="s">
        <v>51</v>
      </c>
      <c r="J31" s="360" t="str">
        <f>"立上り回数 "&amp;TEXT('5.エネルギー消費量 '!J131,"0")&amp;"回/日"</f>
        <v>立上り回数 12回/日</v>
      </c>
      <c r="K31" s="361"/>
      <c r="N31" s="162">
        <f>+'5.エネルギー消費量 '!J131</f>
        <v>12</v>
      </c>
      <c r="O31" s="163" t="s">
        <v>25</v>
      </c>
    </row>
    <row r="32" spans="1:17" ht="9.9499999999999993" customHeight="1" thickBot="1">
      <c r="A32" s="352"/>
      <c r="B32" s="333"/>
      <c r="C32" s="368"/>
      <c r="D32" s="369"/>
      <c r="E32" s="376"/>
      <c r="F32" s="377"/>
      <c r="G32" s="389"/>
      <c r="H32" s="387"/>
      <c r="I32" s="385"/>
      <c r="J32" s="109"/>
      <c r="K32" s="110"/>
      <c r="N32" s="8"/>
      <c r="O32" s="112"/>
    </row>
    <row r="33" spans="1:15" ht="15" customHeight="1">
      <c r="A33" s="467" t="s">
        <v>39</v>
      </c>
      <c r="B33" s="24"/>
      <c r="C33" s="25"/>
      <c r="D33" s="25"/>
      <c r="E33" s="25"/>
      <c r="F33" s="25"/>
      <c r="G33" s="25"/>
      <c r="H33" s="25"/>
      <c r="I33" s="25"/>
      <c r="J33" s="25"/>
      <c r="K33" s="26"/>
      <c r="O33" s="112"/>
    </row>
    <row r="34" spans="1:15" ht="15" customHeight="1">
      <c r="A34" s="468"/>
      <c r="B34" s="27"/>
      <c r="C34" s="28"/>
      <c r="D34" s="28"/>
      <c r="E34" s="28"/>
      <c r="F34" s="28"/>
      <c r="G34" s="28"/>
      <c r="H34" s="28"/>
      <c r="I34" s="28"/>
      <c r="J34" s="28"/>
      <c r="K34" s="29"/>
      <c r="O34" s="112"/>
    </row>
    <row r="35" spans="1:15" ht="15" customHeight="1">
      <c r="A35" s="468"/>
      <c r="B35" s="27"/>
      <c r="C35" s="28"/>
      <c r="D35" s="28"/>
      <c r="E35" s="28"/>
      <c r="F35" s="28"/>
      <c r="G35" s="28"/>
      <c r="H35" s="28"/>
      <c r="I35" s="28"/>
      <c r="J35" s="28"/>
      <c r="K35" s="29"/>
    </row>
    <row r="36" spans="1:15" ht="15" customHeight="1">
      <c r="A36" s="468"/>
      <c r="B36" s="27"/>
      <c r="C36" s="28"/>
      <c r="D36" s="28"/>
      <c r="E36" s="28"/>
      <c r="F36" s="28"/>
      <c r="G36" s="28"/>
      <c r="H36" s="28"/>
      <c r="I36" s="28"/>
      <c r="J36" s="28"/>
      <c r="K36" s="29"/>
    </row>
    <row r="37" spans="1:15" ht="15" customHeight="1">
      <c r="A37" s="468"/>
      <c r="B37" s="27"/>
      <c r="C37" s="28"/>
      <c r="D37" s="28"/>
      <c r="E37" s="28"/>
      <c r="F37" s="28"/>
      <c r="G37" s="28"/>
      <c r="H37" s="28"/>
      <c r="I37" s="28"/>
      <c r="J37" s="28"/>
      <c r="K37" s="29"/>
    </row>
    <row r="38" spans="1:15" ht="15" customHeight="1">
      <c r="A38" s="468"/>
      <c r="B38" s="27"/>
      <c r="C38" s="28"/>
      <c r="D38" s="28"/>
      <c r="E38" s="28"/>
      <c r="F38" s="28"/>
      <c r="G38" s="28"/>
      <c r="H38" s="28"/>
      <c r="I38" s="28"/>
      <c r="J38" s="28"/>
      <c r="K38" s="29"/>
    </row>
    <row r="39" spans="1:15" ht="15" customHeight="1">
      <c r="A39" s="468"/>
      <c r="B39" s="27"/>
      <c r="C39" s="28"/>
      <c r="D39" s="28"/>
      <c r="E39" s="28"/>
      <c r="F39" s="28"/>
      <c r="G39" s="28"/>
      <c r="H39" s="28"/>
      <c r="I39" s="28"/>
      <c r="J39" s="28"/>
      <c r="K39" s="29"/>
    </row>
    <row r="40" spans="1:15" ht="15" customHeight="1">
      <c r="A40" s="468"/>
      <c r="B40" s="27"/>
      <c r="C40" s="28"/>
      <c r="D40" s="28"/>
      <c r="E40" s="28"/>
      <c r="F40" s="28"/>
      <c r="G40" s="28"/>
      <c r="H40" s="28"/>
      <c r="I40" s="28"/>
      <c r="J40" s="28"/>
      <c r="K40" s="29"/>
    </row>
    <row r="41" spans="1:15" ht="15" customHeight="1">
      <c r="A41" s="468"/>
      <c r="B41" s="27"/>
      <c r="C41" s="28"/>
      <c r="D41" s="28"/>
      <c r="E41" s="28"/>
      <c r="F41" s="28"/>
      <c r="G41" s="28"/>
      <c r="H41" s="28"/>
      <c r="I41" s="28"/>
      <c r="J41" s="28"/>
      <c r="K41" s="29"/>
    </row>
    <row r="42" spans="1:15" ht="15" customHeight="1">
      <c r="A42" s="468"/>
      <c r="B42" s="27"/>
      <c r="C42" s="28"/>
      <c r="D42" s="28"/>
      <c r="E42" s="28"/>
      <c r="F42" s="28"/>
      <c r="G42" s="28"/>
      <c r="H42" s="28"/>
      <c r="I42" s="28"/>
      <c r="J42" s="28"/>
      <c r="K42" s="29"/>
    </row>
    <row r="43" spans="1:15" ht="15" customHeight="1">
      <c r="A43" s="468"/>
      <c r="B43" s="27"/>
      <c r="C43" s="28"/>
      <c r="D43" s="28"/>
      <c r="E43" s="28"/>
      <c r="F43" s="28"/>
      <c r="G43" s="28"/>
      <c r="H43" s="28"/>
      <c r="I43" s="28"/>
      <c r="J43" s="28"/>
      <c r="K43" s="29"/>
    </row>
    <row r="44" spans="1:15" ht="15" customHeight="1">
      <c r="A44" s="468"/>
      <c r="B44" s="27"/>
      <c r="C44" s="28"/>
      <c r="D44" s="28"/>
      <c r="E44" s="28"/>
      <c r="F44" s="28"/>
      <c r="G44" s="28"/>
      <c r="H44" s="28"/>
      <c r="I44" s="28"/>
      <c r="J44" s="28"/>
      <c r="K44" s="29"/>
    </row>
    <row r="45" spans="1:15" ht="12.6" customHeight="1" thickBot="1">
      <c r="A45" s="469"/>
      <c r="B45" s="30"/>
      <c r="C45" s="31"/>
      <c r="D45" s="31"/>
      <c r="E45" s="31"/>
      <c r="F45" s="31"/>
      <c r="G45" s="31"/>
      <c r="H45" s="31"/>
      <c r="I45" s="31"/>
      <c r="J45" s="31"/>
      <c r="K45" s="32"/>
    </row>
    <row r="46" spans="1:15" ht="9" customHeight="1"/>
    <row r="47" spans="1:15" ht="15" customHeight="1"/>
    <row r="48" spans="1:15" ht="15" customHeight="1"/>
    <row r="49" ht="15" customHeight="1"/>
    <row r="50" ht="15" customHeight="1"/>
    <row r="51" ht="15" customHeight="1"/>
  </sheetData>
  <sheetProtection password="CC9A" sheet="1" objects="1" scenarios="1" formatCells="0" formatRows="0" insertRows="0" deleteRows="0"/>
  <mergeCells count="65">
    <mergeCell ref="A33:A45"/>
    <mergeCell ref="B23:B29"/>
    <mergeCell ref="J27:K27"/>
    <mergeCell ref="J23:K23"/>
    <mergeCell ref="H13:K13"/>
    <mergeCell ref="B22:F22"/>
    <mergeCell ref="B19:F20"/>
    <mergeCell ref="J25:K25"/>
    <mergeCell ref="J19:K19"/>
    <mergeCell ref="A15:A31"/>
    <mergeCell ref="B21:F21"/>
    <mergeCell ref="J16:K16"/>
    <mergeCell ref="C17:F17"/>
    <mergeCell ref="C23:D24"/>
    <mergeCell ref="C25:D26"/>
    <mergeCell ref="C27:D28"/>
    <mergeCell ref="C11:G11"/>
    <mergeCell ref="H11:K11"/>
    <mergeCell ref="B16:B17"/>
    <mergeCell ref="C16:F16"/>
    <mergeCell ref="C12:G12"/>
    <mergeCell ref="H12:K12"/>
    <mergeCell ref="B15:F15"/>
    <mergeCell ref="J17:K17"/>
    <mergeCell ref="A14:K14"/>
    <mergeCell ref="C13:D13"/>
    <mergeCell ref="A10:A13"/>
    <mergeCell ref="C10:D10"/>
    <mergeCell ref="B9:K9"/>
    <mergeCell ref="B5:F5"/>
    <mergeCell ref="H5:K6"/>
    <mergeCell ref="B6:F6"/>
    <mergeCell ref="G5:G6"/>
    <mergeCell ref="H7:K8"/>
    <mergeCell ref="B3:H4"/>
    <mergeCell ref="G7:G8"/>
    <mergeCell ref="E8:F8"/>
    <mergeCell ref="A2:K2"/>
    <mergeCell ref="A3:A4"/>
    <mergeCell ref="J3:K3"/>
    <mergeCell ref="J4:K4"/>
    <mergeCell ref="B7:F7"/>
    <mergeCell ref="B8:C8"/>
    <mergeCell ref="E23:F23"/>
    <mergeCell ref="J24:K24"/>
    <mergeCell ref="J26:K26"/>
    <mergeCell ref="J28:K28"/>
    <mergeCell ref="E24:F24"/>
    <mergeCell ref="E25:F25"/>
    <mergeCell ref="E26:F26"/>
    <mergeCell ref="E27:F27"/>
    <mergeCell ref="E28:F28"/>
    <mergeCell ref="J29:K29"/>
    <mergeCell ref="J30:K30"/>
    <mergeCell ref="J31:K31"/>
    <mergeCell ref="N28:O28"/>
    <mergeCell ref="C29:D32"/>
    <mergeCell ref="E29:F30"/>
    <mergeCell ref="E31:F32"/>
    <mergeCell ref="G29:G30"/>
    <mergeCell ref="H29:H30"/>
    <mergeCell ref="I29:I30"/>
    <mergeCell ref="I31:I32"/>
    <mergeCell ref="H31:H32"/>
    <mergeCell ref="G31:G32"/>
  </mergeCells>
  <phoneticPr fontId="3"/>
  <conditionalFormatting sqref="Q27">
    <cfRule type="expression" dxfId="19" priority="4" stopIfTrue="1">
      <formula>#REF!&lt;&gt;5</formula>
    </cfRule>
  </conditionalFormatting>
  <conditionalFormatting sqref="J29:K29">
    <cfRule type="expression" dxfId="18" priority="3" stopIfTrue="1">
      <formula>$N$29&lt;&gt;5</formula>
    </cfRule>
  </conditionalFormatting>
  <conditionalFormatting sqref="J30:K30">
    <cfRule type="expression" dxfId="17" priority="2" stopIfTrue="1">
      <formula>$N$30&lt;&gt;2</formula>
    </cfRule>
  </conditionalFormatting>
  <conditionalFormatting sqref="J31:K31">
    <cfRule type="expression" dxfId="16" priority="1" stopIfTrue="1">
      <formula>$N$31&lt;&gt;12</formula>
    </cfRule>
  </conditionalFormatting>
  <dataValidations count="3">
    <dataValidation type="list" allowBlank="1" showInputMessage="1" showErrorMessage="1" sqref="R13:R14">
      <formula1>"選択してください,食材を用いた試験,食材を水に置き換えた試験"</formula1>
    </dataValidation>
    <dataValidation type="list" allowBlank="1" showInputMessage="1" showErrorMessage="1" sqref="B3:H4">
      <formula1>"ブロイラ、魚焼器、サラマンダ（選択してください）,ブロイラ,魚焼器,サマランダ"</formula1>
    </dataValidation>
    <dataValidation type="list" allowBlank="1" showInputMessage="1" showErrorMessage="1" sqref="C12">
      <formula1>"選択してください,13A,LPG"</formula1>
    </dataValidation>
  </dataValidations>
  <pageMargins left="0.78740157480314965" right="0.51181102362204722" top="0.78740157480314965" bottom="0.39370078740157483" header="0.19685039370078741" footer="0.19685039370078741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111"/>
  <sheetViews>
    <sheetView view="pageBreakPreview" zoomScaleNormal="115" zoomScaleSheetLayoutView="100" workbookViewId="0">
      <selection activeCell="B5" sqref="B5:D5"/>
    </sheetView>
  </sheetViews>
  <sheetFormatPr defaultColWidth="9" defaultRowHeight="13.5"/>
  <cols>
    <col min="1" max="1" width="7.375" style="1" customWidth="1"/>
    <col min="2" max="2" width="5.125" style="1" customWidth="1"/>
    <col min="3" max="4" width="9.125" style="1" customWidth="1"/>
    <col min="5" max="5" width="8.875" style="1" customWidth="1"/>
    <col min="6" max="6" width="12.5" style="1" customWidth="1"/>
    <col min="7" max="7" width="6.5" style="1" customWidth="1"/>
    <col min="8" max="8" width="9.125" style="1" customWidth="1"/>
    <col min="9" max="9" width="7.75" style="1" customWidth="1"/>
    <col min="10" max="10" width="8.875" style="1" customWidth="1"/>
    <col min="11" max="11" width="6.125" style="1" customWidth="1"/>
    <col min="12" max="13" width="3.625" style="1" customWidth="1"/>
    <col min="14" max="16384" width="9" style="1"/>
  </cols>
  <sheetData>
    <row r="1" spans="1:11" ht="13.9" customHeight="1" thickBot="1"/>
    <row r="2" spans="1:11" s="8" customFormat="1" ht="18.75" customHeight="1" thickBot="1">
      <c r="A2" s="515" t="s">
        <v>96</v>
      </c>
      <c r="B2" s="516"/>
      <c r="C2" s="516"/>
      <c r="D2" s="516"/>
      <c r="E2" s="516"/>
      <c r="F2" s="516"/>
      <c r="G2" s="516"/>
      <c r="H2" s="516"/>
      <c r="I2" s="516"/>
      <c r="J2" s="516"/>
      <c r="K2" s="517"/>
    </row>
    <row r="3" spans="1:11" s="8" customFormat="1" ht="28.5" customHeight="1" thickTop="1">
      <c r="A3" s="341" t="s">
        <v>163</v>
      </c>
      <c r="B3" s="518" t="str">
        <f>表紙!B3&amp;"  （１．定格エネルギー消費量）"</f>
        <v>ブロイラ、魚焼器、サラマンダ（選択してください）  （１．定格エネルギー消費量）</v>
      </c>
      <c r="C3" s="519"/>
      <c r="D3" s="519"/>
      <c r="E3" s="519"/>
      <c r="F3" s="519"/>
      <c r="G3" s="519"/>
      <c r="H3" s="519"/>
      <c r="I3" s="520"/>
      <c r="J3" s="518" t="str">
        <f xml:space="preserve"> IF(表紙!$C$13="選択してください","","ガス種："&amp;表紙!$C$12)</f>
        <v>ガス種：選択してください</v>
      </c>
      <c r="K3" s="521"/>
    </row>
    <row r="4" spans="1:11" s="8" customFormat="1" ht="18" customHeight="1" thickBot="1">
      <c r="A4" s="5" t="s">
        <v>89</v>
      </c>
      <c r="B4" s="522" t="str">
        <f>IF(表紙!$B$6=0,"",表紙!$B$6)</f>
        <v/>
      </c>
      <c r="C4" s="522"/>
      <c r="D4" s="523"/>
      <c r="E4" s="523"/>
      <c r="F4" s="524"/>
      <c r="G4" s="343" t="s">
        <v>1</v>
      </c>
      <c r="H4" s="525" t="str">
        <f>IF(表紙!$H$5=0,"",表紙!$H$5)</f>
        <v/>
      </c>
      <c r="I4" s="526"/>
      <c r="J4" s="526"/>
      <c r="K4" s="527"/>
    </row>
    <row r="5" spans="1:11" s="8" customFormat="1" ht="15.75" customHeight="1" thickBot="1">
      <c r="A5" s="254" t="s">
        <v>20</v>
      </c>
      <c r="B5" s="510"/>
      <c r="C5" s="511"/>
      <c r="D5" s="512"/>
      <c r="E5" s="16" t="s">
        <v>21</v>
      </c>
      <c r="F5" s="313"/>
      <c r="G5" s="16" t="s">
        <v>34</v>
      </c>
      <c r="H5" s="513"/>
      <c r="I5" s="514"/>
      <c r="J5" s="16" t="s">
        <v>10</v>
      </c>
      <c r="K5" s="212"/>
    </row>
    <row r="6" spans="1:11" s="8" customFormat="1" ht="6" customHeight="1">
      <c r="A6" s="58"/>
      <c r="B6" s="57"/>
      <c r="C6" s="57"/>
      <c r="D6" s="57"/>
      <c r="E6" s="57"/>
      <c r="F6" s="57"/>
      <c r="G6" s="57"/>
      <c r="H6" s="57"/>
      <c r="I6" s="57"/>
      <c r="J6" s="57"/>
      <c r="K6" s="88"/>
    </row>
    <row r="7" spans="1:11" s="8" customFormat="1" ht="15" customHeight="1">
      <c r="A7" s="58"/>
      <c r="B7" s="91" t="s">
        <v>45</v>
      </c>
      <c r="C7" s="57"/>
      <c r="D7" s="57"/>
      <c r="E7" s="57"/>
      <c r="F7" s="57"/>
      <c r="G7" s="57"/>
      <c r="H7" s="57"/>
      <c r="I7" s="57"/>
      <c r="J7" s="57"/>
      <c r="K7" s="92"/>
    </row>
    <row r="8" spans="1:11" ht="1.5" customHeight="1">
      <c r="A8" s="58"/>
      <c r="B8" s="78"/>
      <c r="C8" s="57"/>
      <c r="D8" s="57"/>
      <c r="E8" s="57"/>
      <c r="F8" s="57"/>
      <c r="G8" s="57"/>
      <c r="H8" s="57"/>
      <c r="I8" s="57"/>
      <c r="J8" s="57"/>
      <c r="K8" s="88"/>
    </row>
    <row r="9" spans="1:11" s="8" customFormat="1" ht="15" customHeight="1">
      <c r="A9" s="58"/>
      <c r="B9" s="509" t="s">
        <v>274</v>
      </c>
      <c r="C9" s="509"/>
      <c r="D9" s="509"/>
      <c r="E9" s="509"/>
      <c r="F9" s="509"/>
      <c r="G9" s="509"/>
      <c r="H9" s="509"/>
      <c r="I9" s="509"/>
      <c r="J9" s="509"/>
      <c r="K9" s="88"/>
    </row>
    <row r="10" spans="1:11" s="8" customFormat="1" ht="15" customHeight="1">
      <c r="A10" s="93"/>
      <c r="B10" s="509"/>
      <c r="C10" s="509"/>
      <c r="D10" s="509"/>
      <c r="E10" s="509"/>
      <c r="F10" s="509"/>
      <c r="G10" s="509"/>
      <c r="H10" s="509"/>
      <c r="I10" s="509"/>
      <c r="J10" s="509"/>
      <c r="K10" s="88"/>
    </row>
    <row r="11" spans="1:11" s="8" customFormat="1" ht="7.5" customHeight="1">
      <c r="A11" s="58"/>
      <c r="B11" s="62"/>
      <c r="C11" s="62"/>
      <c r="D11" s="62"/>
      <c r="E11" s="62"/>
      <c r="F11" s="62"/>
      <c r="G11" s="62"/>
      <c r="H11" s="62"/>
      <c r="I11" s="62"/>
      <c r="J11" s="62"/>
      <c r="K11" s="88"/>
    </row>
    <row r="12" spans="1:11" s="8" customFormat="1" ht="15.6" customHeight="1">
      <c r="A12" s="58"/>
      <c r="B12" s="91" t="s">
        <v>90</v>
      </c>
      <c r="C12" s="57"/>
      <c r="D12" s="57"/>
      <c r="E12" s="57"/>
      <c r="F12" s="57"/>
      <c r="G12" s="57"/>
      <c r="H12" s="57"/>
      <c r="I12" s="57"/>
      <c r="J12" s="57"/>
      <c r="K12" s="88"/>
    </row>
    <row r="13" spans="1:11" ht="1.5" customHeight="1">
      <c r="A13" s="58"/>
      <c r="B13" s="78"/>
      <c r="C13" s="57"/>
      <c r="D13" s="57"/>
      <c r="E13" s="57"/>
      <c r="F13" s="57"/>
      <c r="G13" s="57"/>
      <c r="H13" s="57"/>
      <c r="I13" s="57"/>
      <c r="J13" s="57"/>
      <c r="K13" s="88"/>
    </row>
    <row r="14" spans="1:11" s="8" customFormat="1" ht="15" customHeight="1">
      <c r="A14" s="58"/>
      <c r="B14" s="505" t="s">
        <v>273</v>
      </c>
      <c r="C14" s="505"/>
      <c r="D14" s="505"/>
      <c r="E14" s="505"/>
      <c r="F14" s="505"/>
      <c r="G14" s="505"/>
      <c r="H14" s="505"/>
      <c r="I14" s="505"/>
      <c r="J14" s="505"/>
      <c r="K14" s="88"/>
    </row>
    <row r="15" spans="1:11" s="8" customFormat="1" ht="15" customHeight="1">
      <c r="A15" s="58"/>
      <c r="B15" s="505"/>
      <c r="C15" s="505"/>
      <c r="D15" s="505"/>
      <c r="E15" s="505"/>
      <c r="F15" s="505"/>
      <c r="G15" s="505"/>
      <c r="H15" s="505"/>
      <c r="I15" s="505"/>
      <c r="J15" s="505"/>
      <c r="K15" s="88"/>
    </row>
    <row r="16" spans="1:11" s="8" customFormat="1" ht="9.75" customHeight="1">
      <c r="A16" s="58"/>
      <c r="B16" s="338"/>
      <c r="C16" s="338"/>
      <c r="D16" s="338"/>
      <c r="E16" s="338"/>
      <c r="F16" s="338"/>
      <c r="G16" s="338"/>
      <c r="H16" s="338"/>
      <c r="I16" s="338"/>
      <c r="J16" s="338"/>
      <c r="K16" s="88"/>
    </row>
    <row r="17" spans="1:19" ht="21" customHeight="1">
      <c r="A17" s="9"/>
      <c r="B17" s="506" t="s">
        <v>164</v>
      </c>
      <c r="C17" s="507"/>
      <c r="D17" s="507"/>
      <c r="E17" s="507"/>
      <c r="F17" s="507"/>
      <c r="G17" s="507"/>
      <c r="H17" s="507"/>
      <c r="I17" s="508"/>
      <c r="J17" s="175" t="s">
        <v>312</v>
      </c>
      <c r="K17" s="88"/>
      <c r="N17" s="112"/>
    </row>
    <row r="18" spans="1:19" s="8" customFormat="1" ht="6" customHeight="1">
      <c r="A18" s="58"/>
      <c r="B18" s="338"/>
      <c r="C18" s="338"/>
      <c r="D18" s="338"/>
      <c r="E18" s="338"/>
      <c r="F18" s="338"/>
      <c r="G18" s="338"/>
      <c r="H18" s="338"/>
      <c r="I18" s="338"/>
      <c r="J18" s="338"/>
      <c r="K18" s="88"/>
      <c r="N18" s="170"/>
    </row>
    <row r="19" spans="1:19" s="8" customFormat="1" ht="17.25" customHeight="1">
      <c r="A19" s="258" t="s">
        <v>283</v>
      </c>
      <c r="B19" s="176" t="s">
        <v>95</v>
      </c>
      <c r="C19" s="57"/>
      <c r="D19" s="338"/>
      <c r="E19" s="338"/>
      <c r="F19" s="338"/>
      <c r="G19" s="338"/>
      <c r="H19" s="338"/>
      <c r="I19" s="338"/>
      <c r="J19" s="338"/>
      <c r="K19" s="88"/>
      <c r="N19" s="177"/>
    </row>
    <row r="20" spans="1:19" s="8" customFormat="1" ht="14.45" customHeight="1">
      <c r="A20" s="58"/>
      <c r="B20" s="178"/>
      <c r="C20" s="89"/>
      <c r="D20" s="178"/>
      <c r="E20" s="178"/>
      <c r="F20" s="178"/>
      <c r="G20" s="178"/>
      <c r="H20" s="178"/>
      <c r="I20" s="178"/>
      <c r="J20" s="178"/>
      <c r="K20" s="88"/>
      <c r="N20" s="170"/>
    </row>
    <row r="21" spans="1:19" s="8" customFormat="1" ht="35.25" customHeight="1">
      <c r="A21" s="58"/>
      <c r="B21" s="178"/>
      <c r="C21" s="178"/>
      <c r="D21" s="178"/>
      <c r="E21" s="178"/>
      <c r="F21" s="178"/>
      <c r="G21" s="178"/>
      <c r="H21" s="178"/>
      <c r="I21" s="178"/>
      <c r="J21" s="178"/>
      <c r="K21" s="88"/>
      <c r="N21" s="170"/>
      <c r="O21" s="170"/>
      <c r="P21" s="170"/>
      <c r="Q21" s="170"/>
      <c r="R21" s="170"/>
      <c r="S21" s="170"/>
    </row>
    <row r="22" spans="1:19" s="8" customFormat="1" ht="16.5" customHeight="1">
      <c r="A22" s="58"/>
      <c r="B22" s="218" t="s">
        <v>165</v>
      </c>
      <c r="C22" s="180" t="s">
        <v>100</v>
      </c>
      <c r="D22" s="181"/>
      <c r="E22" s="178"/>
      <c r="F22" s="178"/>
      <c r="G22" s="219" t="s">
        <v>172</v>
      </c>
      <c r="H22" s="265"/>
      <c r="I22" s="182" t="s">
        <v>47</v>
      </c>
      <c r="J22" s="503" t="s">
        <v>30</v>
      </c>
      <c r="K22" s="504"/>
      <c r="N22" s="170"/>
      <c r="O22" s="170"/>
      <c r="P22" s="170"/>
      <c r="Q22" s="170"/>
      <c r="R22" s="170"/>
      <c r="S22" s="170"/>
    </row>
    <row r="23" spans="1:19" s="8" customFormat="1" ht="16.5" customHeight="1">
      <c r="A23" s="58"/>
      <c r="B23" s="218" t="s">
        <v>166</v>
      </c>
      <c r="C23" s="180" t="s">
        <v>137</v>
      </c>
      <c r="D23" s="183"/>
      <c r="E23" s="180"/>
      <c r="F23" s="183"/>
      <c r="G23" s="219" t="s">
        <v>173</v>
      </c>
      <c r="H23" s="266"/>
      <c r="I23" s="182" t="s">
        <v>135</v>
      </c>
      <c r="J23" s="503" t="s">
        <v>31</v>
      </c>
      <c r="K23" s="504"/>
      <c r="N23" s="1"/>
      <c r="O23" s="184"/>
      <c r="P23" s="185"/>
      <c r="Q23" s="185"/>
      <c r="R23" s="186"/>
      <c r="S23" s="187"/>
    </row>
    <row r="24" spans="1:19" s="8" customFormat="1" ht="16.5" customHeight="1">
      <c r="A24" s="58"/>
      <c r="B24" s="218" t="s">
        <v>167</v>
      </c>
      <c r="C24" s="180" t="s">
        <v>138</v>
      </c>
      <c r="D24" s="183"/>
      <c r="E24" s="180"/>
      <c r="F24" s="183"/>
      <c r="G24" s="219" t="s">
        <v>174</v>
      </c>
      <c r="H24" s="267"/>
      <c r="I24" s="182" t="s">
        <v>141</v>
      </c>
      <c r="J24" s="503" t="s">
        <v>37</v>
      </c>
      <c r="K24" s="504"/>
      <c r="N24" s="10"/>
      <c r="O24" s="188"/>
      <c r="P24" s="185"/>
      <c r="Q24" s="185"/>
      <c r="R24" s="185"/>
      <c r="S24" s="187"/>
    </row>
    <row r="25" spans="1:19" s="8" customFormat="1" ht="16.5" customHeight="1">
      <c r="A25" s="58"/>
      <c r="B25" s="218" t="s">
        <v>168</v>
      </c>
      <c r="C25" s="180" t="s">
        <v>101</v>
      </c>
      <c r="D25" s="183"/>
      <c r="E25" s="180"/>
      <c r="F25" s="183"/>
      <c r="G25" s="219" t="s">
        <v>175</v>
      </c>
      <c r="H25" s="268"/>
      <c r="I25" s="182" t="s">
        <v>35</v>
      </c>
      <c r="J25" s="503" t="s">
        <v>29</v>
      </c>
      <c r="K25" s="504"/>
      <c r="N25" s="10"/>
      <c r="O25" s="184"/>
      <c r="P25" s="185"/>
      <c r="Q25" s="185"/>
      <c r="R25" s="185"/>
      <c r="S25" s="185"/>
    </row>
    <row r="26" spans="1:19" s="8" customFormat="1" ht="16.5" customHeight="1">
      <c r="A26" s="58"/>
      <c r="B26" s="218" t="s">
        <v>169</v>
      </c>
      <c r="C26" s="180" t="s">
        <v>102</v>
      </c>
      <c r="D26" s="183"/>
      <c r="E26" s="180"/>
      <c r="F26" s="183"/>
      <c r="G26" s="219" t="s">
        <v>176</v>
      </c>
      <c r="H26" s="269"/>
      <c r="I26" s="182" t="s">
        <v>41</v>
      </c>
      <c r="J26" s="503" t="s">
        <v>30</v>
      </c>
      <c r="K26" s="504"/>
      <c r="N26" s="10"/>
      <c r="O26" s="184"/>
      <c r="P26" s="185"/>
      <c r="Q26" s="185"/>
      <c r="R26" s="185"/>
      <c r="S26" s="185"/>
    </row>
    <row r="27" spans="1:19" s="8" customFormat="1" ht="16.5" customHeight="1">
      <c r="A27" s="58"/>
      <c r="B27" s="218" t="s">
        <v>170</v>
      </c>
      <c r="C27" s="180" t="s">
        <v>103</v>
      </c>
      <c r="D27" s="183"/>
      <c r="E27" s="180"/>
      <c r="F27" s="183"/>
      <c r="G27" s="219" t="s">
        <v>177</v>
      </c>
      <c r="H27" s="269"/>
      <c r="I27" s="182" t="s">
        <v>313</v>
      </c>
      <c r="J27" s="503" t="s">
        <v>30</v>
      </c>
      <c r="K27" s="504"/>
      <c r="N27" s="10"/>
      <c r="O27" s="189"/>
      <c r="P27" s="185"/>
      <c r="Q27" s="185"/>
      <c r="R27" s="185"/>
      <c r="S27" s="185"/>
    </row>
    <row r="28" spans="1:19" s="8" customFormat="1" ht="16.5" customHeight="1">
      <c r="A28" s="58"/>
      <c r="B28" s="218" t="s">
        <v>171</v>
      </c>
      <c r="C28" s="180" t="s">
        <v>266</v>
      </c>
      <c r="D28" s="183"/>
      <c r="E28" s="180"/>
      <c r="F28" s="183"/>
      <c r="G28" s="219" t="s">
        <v>178</v>
      </c>
      <c r="H28" s="270" t="str">
        <f>IF(COUNTBLANK(H22:H27)=0,IF(H30="乾　式","0",10^(7.203-1735.74/(H25+234))),"")</f>
        <v/>
      </c>
      <c r="I28" s="182" t="s">
        <v>41</v>
      </c>
      <c r="J28" s="503" t="s">
        <v>30</v>
      </c>
      <c r="K28" s="504"/>
      <c r="O28" s="189"/>
      <c r="P28" s="185"/>
      <c r="Q28" s="185"/>
      <c r="R28" s="185"/>
      <c r="S28" s="185"/>
    </row>
    <row r="29" spans="1:19" s="8" customFormat="1" ht="3.75" customHeight="1">
      <c r="A29" s="58"/>
      <c r="B29" s="338"/>
      <c r="C29" s="338"/>
      <c r="D29" s="338"/>
      <c r="E29" s="338"/>
      <c r="F29" s="338"/>
      <c r="G29" s="338"/>
      <c r="H29" s="271"/>
      <c r="I29" s="338"/>
      <c r="J29" s="338"/>
      <c r="K29" s="88"/>
      <c r="O29" s="170"/>
      <c r="P29" s="170"/>
      <c r="Q29" s="170"/>
      <c r="R29" s="170"/>
      <c r="S29" s="170"/>
    </row>
    <row r="30" spans="1:19" s="8" customFormat="1" ht="16.5" customHeight="1">
      <c r="A30" s="58"/>
      <c r="B30" s="250" t="s">
        <v>281</v>
      </c>
      <c r="C30" s="57"/>
      <c r="D30" s="57"/>
      <c r="E30" s="57"/>
      <c r="F30" s="329"/>
      <c r="G30" s="178"/>
      <c r="H30" s="354" t="s">
        <v>312</v>
      </c>
      <c r="I30" s="182"/>
      <c r="J30" s="178"/>
      <c r="K30" s="88"/>
      <c r="N30" s="35"/>
      <c r="O30" s="170"/>
      <c r="P30" s="170"/>
      <c r="Q30" s="170"/>
      <c r="R30" s="170"/>
      <c r="S30" s="170"/>
    </row>
    <row r="31" spans="1:19" s="8" customFormat="1" ht="16.5" customHeight="1">
      <c r="A31" s="58"/>
      <c r="B31" s="62" t="s">
        <v>179</v>
      </c>
      <c r="C31" s="96"/>
      <c r="D31" s="96"/>
      <c r="E31" s="96"/>
      <c r="F31" s="96"/>
      <c r="G31" s="96"/>
      <c r="H31" s="178"/>
      <c r="I31" s="178"/>
      <c r="J31" s="178"/>
      <c r="K31" s="88"/>
      <c r="N31" s="35"/>
      <c r="O31" s="170"/>
      <c r="P31" s="170"/>
      <c r="Q31" s="170"/>
      <c r="R31" s="170"/>
      <c r="S31" s="170"/>
    </row>
    <row r="32" spans="1:19" s="8" customFormat="1" ht="16.5" customHeight="1">
      <c r="A32" s="58"/>
      <c r="B32" s="62" t="s">
        <v>180</v>
      </c>
      <c r="C32" s="181"/>
      <c r="D32" s="181"/>
      <c r="E32" s="181"/>
      <c r="F32" s="181"/>
      <c r="G32" s="181"/>
      <c r="H32" s="181"/>
      <c r="I32" s="181"/>
      <c r="J32" s="178"/>
      <c r="K32" s="88"/>
      <c r="O32" s="170"/>
      <c r="P32" s="170"/>
      <c r="Q32" s="170"/>
      <c r="R32" s="170"/>
      <c r="S32" s="170"/>
    </row>
    <row r="33" spans="1:11" s="8" customFormat="1" ht="16.5" customHeight="1">
      <c r="A33" s="58"/>
      <c r="B33" s="178"/>
      <c r="C33" s="57"/>
      <c r="D33" s="67"/>
      <c r="E33" s="190"/>
      <c r="F33" s="329"/>
      <c r="G33" s="178"/>
      <c r="H33" s="191"/>
      <c r="I33" s="182"/>
      <c r="J33" s="178"/>
      <c r="K33" s="88"/>
    </row>
    <row r="34" spans="1:11" s="8" customFormat="1" ht="16.5" customHeight="1">
      <c r="A34" s="58"/>
      <c r="B34" s="178"/>
      <c r="C34" s="57"/>
      <c r="D34" s="67"/>
      <c r="E34" s="190"/>
      <c r="F34" s="329"/>
      <c r="G34" s="178"/>
      <c r="H34" s="191"/>
      <c r="I34" s="182"/>
      <c r="J34" s="178"/>
      <c r="K34" s="88"/>
    </row>
    <row r="35" spans="1:11" s="8" customFormat="1" ht="18" customHeight="1">
      <c r="A35" s="58"/>
      <c r="B35" s="218" t="s">
        <v>267</v>
      </c>
      <c r="C35" s="180" t="s">
        <v>146</v>
      </c>
      <c r="D35" s="179"/>
      <c r="E35" s="180"/>
      <c r="F35" s="179"/>
      <c r="G35" s="220" t="s">
        <v>181</v>
      </c>
      <c r="H35" s="321" t="str">
        <f>IF(COUNTBLANK(H22:H27)=0,(H23*H24*(H26+H27-H28)*273/3600/101.3/(273+H25)/(H22/3600)),"")</f>
        <v/>
      </c>
      <c r="I35" s="95" t="s">
        <v>36</v>
      </c>
      <c r="J35" s="503" t="s">
        <v>31</v>
      </c>
      <c r="K35" s="504"/>
    </row>
    <row r="36" spans="1:11" s="8" customFormat="1" ht="7.5" customHeight="1">
      <c r="A36" s="58"/>
      <c r="B36" s="96"/>
      <c r="C36" s="57"/>
      <c r="D36" s="57"/>
      <c r="E36" s="57"/>
      <c r="F36" s="57"/>
      <c r="G36" s="76"/>
      <c r="H36" s="106"/>
      <c r="I36" s="65"/>
      <c r="J36" s="65"/>
      <c r="K36" s="99"/>
    </row>
    <row r="37" spans="1:11" ht="29.25" customHeight="1">
      <c r="A37" s="258" t="s">
        <v>284</v>
      </c>
      <c r="B37" s="531" t="s">
        <v>98</v>
      </c>
      <c r="C37" s="531"/>
      <c r="D37" s="531"/>
      <c r="E37" s="531"/>
      <c r="F37" s="531"/>
      <c r="G37" s="531"/>
      <c r="H37" s="531"/>
      <c r="I37" s="531"/>
      <c r="J37" s="531"/>
      <c r="K37" s="102"/>
    </row>
    <row r="38" spans="1:11" ht="17.25" customHeight="1">
      <c r="A38" s="58"/>
      <c r="B38" s="71" t="s">
        <v>132</v>
      </c>
      <c r="C38" s="339"/>
      <c r="D38" s="339"/>
      <c r="E38" s="339"/>
      <c r="F38" s="339"/>
      <c r="G38" s="339"/>
      <c r="H38" s="339"/>
      <c r="I38" s="339"/>
      <c r="J38" s="339"/>
      <c r="K38" s="102"/>
    </row>
    <row r="39" spans="1:11" s="8" customFormat="1" ht="15.6" customHeight="1">
      <c r="A39" s="58"/>
      <c r="B39" s="192"/>
      <c r="C39" s="193"/>
      <c r="D39" s="194"/>
      <c r="E39" s="194"/>
      <c r="F39" s="194"/>
      <c r="G39" s="194"/>
      <c r="H39" s="194"/>
      <c r="I39" s="194"/>
      <c r="J39" s="194"/>
      <c r="K39" s="88"/>
    </row>
    <row r="40" spans="1:11" s="8" customFormat="1" ht="15.6" customHeight="1">
      <c r="A40" s="58"/>
      <c r="B40" s="192"/>
      <c r="C40" s="194"/>
      <c r="D40" s="194"/>
      <c r="E40" s="194"/>
      <c r="F40" s="194"/>
      <c r="G40" s="194"/>
      <c r="H40" s="194"/>
      <c r="I40" s="194"/>
      <c r="J40" s="194"/>
      <c r="K40" s="88"/>
    </row>
    <row r="41" spans="1:11" s="8" customFormat="1" ht="15.6" customHeight="1">
      <c r="A41" s="58"/>
      <c r="B41" s="192"/>
      <c r="C41" s="194"/>
      <c r="D41" s="194"/>
      <c r="E41" s="194"/>
      <c r="F41" s="194"/>
      <c r="G41" s="194"/>
      <c r="H41" s="194"/>
      <c r="I41" s="194"/>
      <c r="J41" s="194"/>
      <c r="K41" s="88"/>
    </row>
    <row r="42" spans="1:11" s="8" customFormat="1" ht="9" customHeight="1">
      <c r="A42" s="58"/>
      <c r="B42" s="192"/>
      <c r="C42" s="194"/>
      <c r="D42" s="194"/>
      <c r="E42" s="194"/>
      <c r="F42" s="194"/>
      <c r="G42" s="194"/>
      <c r="H42" s="194"/>
      <c r="I42" s="194"/>
      <c r="J42" s="194"/>
      <c r="K42" s="88"/>
    </row>
    <row r="43" spans="1:11" s="8" customFormat="1" ht="6.75" customHeight="1">
      <c r="A43" s="58"/>
      <c r="B43" s="192"/>
      <c r="C43" s="195"/>
      <c r="D43" s="195"/>
      <c r="E43" s="195"/>
      <c r="F43" s="195"/>
      <c r="G43" s="195"/>
      <c r="H43" s="195"/>
      <c r="I43" s="195"/>
      <c r="J43" s="195"/>
      <c r="K43" s="88"/>
    </row>
    <row r="44" spans="1:11" ht="21.75" customHeight="1">
      <c r="A44" s="58"/>
      <c r="B44" s="220" t="s">
        <v>182</v>
      </c>
      <c r="C44" s="10" t="s">
        <v>148</v>
      </c>
      <c r="D44" s="143"/>
      <c r="E44" s="143"/>
      <c r="F44" s="143"/>
      <c r="G44" s="220" t="s">
        <v>181</v>
      </c>
      <c r="H44" s="357"/>
      <c r="I44" s="95" t="s">
        <v>71</v>
      </c>
      <c r="J44" s="503" t="s">
        <v>31</v>
      </c>
      <c r="K44" s="504"/>
    </row>
    <row r="45" spans="1:11" ht="16.5" customHeight="1">
      <c r="A45" s="58"/>
      <c r="B45" s="221"/>
      <c r="C45" s="89"/>
      <c r="D45" s="89"/>
      <c r="E45" s="89"/>
      <c r="F45" s="181"/>
      <c r="G45" s="220"/>
      <c r="H45" s="79"/>
      <c r="I45" s="95"/>
      <c r="J45" s="65"/>
      <c r="K45" s="155"/>
    </row>
    <row r="46" spans="1:11" ht="18" customHeight="1">
      <c r="A46" s="58"/>
      <c r="B46" s="220" t="s">
        <v>183</v>
      </c>
      <c r="C46" s="57" t="s">
        <v>104</v>
      </c>
      <c r="D46" s="57"/>
      <c r="E46" s="57"/>
      <c r="F46" s="62"/>
      <c r="G46" s="220" t="s">
        <v>289</v>
      </c>
      <c r="H46" s="318"/>
      <c r="I46" s="95" t="s">
        <v>71</v>
      </c>
      <c r="J46" s="503" t="s">
        <v>31</v>
      </c>
      <c r="K46" s="504"/>
    </row>
    <row r="47" spans="1:11" ht="17.25" customHeight="1">
      <c r="A47" s="58"/>
      <c r="B47" s="89"/>
      <c r="C47" s="57"/>
      <c r="D47" s="57"/>
      <c r="E47" s="57"/>
      <c r="F47" s="62"/>
      <c r="G47" s="220"/>
      <c r="H47" s="107"/>
      <c r="I47" s="95"/>
      <c r="J47" s="101"/>
      <c r="K47" s="102"/>
    </row>
    <row r="48" spans="1:11" ht="27" customHeight="1">
      <c r="A48" s="59"/>
      <c r="B48" s="61"/>
      <c r="C48" s="89"/>
      <c r="D48" s="61"/>
      <c r="E48" s="61"/>
      <c r="F48" s="89"/>
      <c r="G48" s="220"/>
      <c r="H48" s="100"/>
      <c r="I48" s="61"/>
      <c r="J48" s="61"/>
      <c r="K48" s="92"/>
    </row>
    <row r="49" spans="1:11" ht="19.5" customHeight="1" thickBot="1">
      <c r="A49" s="59"/>
      <c r="B49" s="253" t="s">
        <v>268</v>
      </c>
      <c r="C49" s="71" t="s">
        <v>282</v>
      </c>
      <c r="D49" s="62"/>
      <c r="E49" s="62"/>
      <c r="F49" s="62"/>
      <c r="G49" s="220"/>
      <c r="H49" s="100"/>
      <c r="I49" s="61"/>
      <c r="J49" s="61"/>
      <c r="K49" s="92"/>
    </row>
    <row r="50" spans="1:11" ht="18" customHeight="1" thickBot="1">
      <c r="A50" s="59"/>
      <c r="B50" s="222"/>
      <c r="C50" s="509"/>
      <c r="D50" s="509"/>
      <c r="E50" s="509"/>
      <c r="F50" s="509"/>
      <c r="G50" s="220" t="s">
        <v>184</v>
      </c>
      <c r="H50" s="272" t="str">
        <f>IF(J17="①",(H35/H46)*100-100,IF(J17="②",(H44/H46)*100-100,""))</f>
        <v/>
      </c>
      <c r="I50" s="250" t="s">
        <v>72</v>
      </c>
      <c r="J50" s="503" t="s">
        <v>29</v>
      </c>
      <c r="K50" s="504"/>
    </row>
    <row r="51" spans="1:11" ht="9.75" customHeight="1">
      <c r="A51" s="59"/>
      <c r="B51" s="89"/>
      <c r="C51" s="143"/>
      <c r="D51" s="143"/>
      <c r="E51" s="143"/>
      <c r="F51" s="143"/>
      <c r="G51" s="67"/>
      <c r="H51" s="103"/>
      <c r="I51" s="103"/>
      <c r="J51" s="250"/>
      <c r="K51" s="104"/>
    </row>
    <row r="52" spans="1:11">
      <c r="A52" s="59"/>
      <c r="B52" s="534" t="s">
        <v>275</v>
      </c>
      <c r="C52" s="534"/>
      <c r="D52" s="534"/>
      <c r="E52" s="156">
        <v>10</v>
      </c>
      <c r="F52" s="98">
        <v>-10</v>
      </c>
      <c r="G52" s="89"/>
      <c r="H52" s="67"/>
      <c r="I52" s="100"/>
      <c r="J52" s="61"/>
      <c r="K52" s="88"/>
    </row>
    <row r="53" spans="1:11" ht="14.25" thickBot="1">
      <c r="A53" s="127"/>
      <c r="B53" s="164"/>
      <c r="C53" s="164"/>
      <c r="D53" s="164"/>
      <c r="E53" s="165"/>
      <c r="F53" s="166"/>
      <c r="G53" s="128"/>
      <c r="H53" s="167"/>
      <c r="I53" s="168"/>
      <c r="J53" s="169"/>
      <c r="K53" s="94"/>
    </row>
    <row r="54" spans="1:11" ht="14.2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ht="18.75" customHeight="1" thickBot="1">
      <c r="A55" s="515" t="s">
        <v>97</v>
      </c>
      <c r="B55" s="516"/>
      <c r="C55" s="516"/>
      <c r="D55" s="516"/>
      <c r="E55" s="516"/>
      <c r="F55" s="516"/>
      <c r="G55" s="516"/>
      <c r="H55" s="516"/>
      <c r="I55" s="516"/>
      <c r="J55" s="516"/>
      <c r="K55" s="517"/>
    </row>
    <row r="56" spans="1:11" ht="27.6" customHeight="1" thickTop="1">
      <c r="A56" s="341" t="s">
        <v>163</v>
      </c>
      <c r="B56" s="518" t="str">
        <f>表紙!B3&amp;"  （１．定格エネルギー消費量）"</f>
        <v>ブロイラ、魚焼器、サラマンダ（選択してください）  （１．定格エネルギー消費量）</v>
      </c>
      <c r="C56" s="519"/>
      <c r="D56" s="519"/>
      <c r="E56" s="519"/>
      <c r="F56" s="519"/>
      <c r="G56" s="519"/>
      <c r="H56" s="519"/>
      <c r="I56" s="520"/>
      <c r="J56" s="518" t="str">
        <f>+$J$3</f>
        <v>ガス種：選択してください</v>
      </c>
      <c r="K56" s="521"/>
    </row>
    <row r="57" spans="1:11" ht="18.600000000000001" customHeight="1" thickBot="1">
      <c r="A57" s="5" t="s">
        <v>89</v>
      </c>
      <c r="B57" s="532" t="str">
        <f>+$B$4</f>
        <v/>
      </c>
      <c r="C57" s="522"/>
      <c r="D57" s="522"/>
      <c r="E57" s="522"/>
      <c r="F57" s="533"/>
      <c r="G57" s="343" t="s">
        <v>1</v>
      </c>
      <c r="H57" s="528" t="str">
        <f>+$H$4</f>
        <v/>
      </c>
      <c r="I57" s="523"/>
      <c r="J57" s="523"/>
      <c r="K57" s="529"/>
    </row>
    <row r="58" spans="1:11" ht="15.75" customHeight="1" thickBot="1">
      <c r="A58" s="254" t="s">
        <v>20</v>
      </c>
      <c r="B58" s="510"/>
      <c r="C58" s="511"/>
      <c r="D58" s="512"/>
      <c r="E58" s="16" t="s">
        <v>21</v>
      </c>
      <c r="F58" s="313"/>
      <c r="G58" s="16" t="s">
        <v>34</v>
      </c>
      <c r="H58" s="513"/>
      <c r="I58" s="514"/>
      <c r="J58" s="16" t="s">
        <v>10</v>
      </c>
      <c r="K58" s="212"/>
    </row>
    <row r="59" spans="1:11" ht="9.6" customHeight="1">
      <c r="A59" s="58"/>
      <c r="B59" s="57"/>
      <c r="C59" s="57"/>
      <c r="D59" s="57"/>
      <c r="E59" s="57"/>
      <c r="F59" s="57"/>
      <c r="G59" s="57"/>
      <c r="H59" s="57"/>
      <c r="I59" s="57"/>
      <c r="J59" s="57"/>
      <c r="K59" s="88"/>
    </row>
    <row r="60" spans="1:11" ht="19.350000000000001" customHeight="1">
      <c r="A60" s="58"/>
      <c r="B60" s="91" t="s">
        <v>91</v>
      </c>
      <c r="C60" s="57"/>
      <c r="D60" s="57"/>
      <c r="E60" s="57"/>
      <c r="F60" s="57"/>
      <c r="G60" s="57"/>
      <c r="H60" s="57"/>
      <c r="I60" s="57"/>
      <c r="J60" s="57"/>
      <c r="K60" s="92"/>
    </row>
    <row r="61" spans="1:11" ht="18" customHeight="1">
      <c r="A61" s="58"/>
      <c r="B61" s="509" t="s">
        <v>185</v>
      </c>
      <c r="C61" s="509"/>
      <c r="D61" s="509"/>
      <c r="E61" s="509"/>
      <c r="F61" s="509"/>
      <c r="G61" s="509"/>
      <c r="H61" s="509"/>
      <c r="I61" s="509"/>
      <c r="J61" s="509"/>
      <c r="K61" s="88"/>
    </row>
    <row r="62" spans="1:11" ht="18" customHeight="1">
      <c r="A62" s="93"/>
      <c r="B62" s="509"/>
      <c r="C62" s="509"/>
      <c r="D62" s="509"/>
      <c r="E62" s="509"/>
      <c r="F62" s="509"/>
      <c r="G62" s="509"/>
      <c r="H62" s="509"/>
      <c r="I62" s="509"/>
      <c r="J62" s="509"/>
      <c r="K62" s="88"/>
    </row>
    <row r="63" spans="1:11">
      <c r="A63" s="58"/>
      <c r="B63" s="62"/>
      <c r="C63" s="62"/>
      <c r="D63" s="62"/>
      <c r="E63" s="62"/>
      <c r="F63" s="62"/>
      <c r="G63" s="62"/>
      <c r="H63" s="62"/>
      <c r="I63" s="62"/>
      <c r="J63" s="62"/>
      <c r="K63" s="88"/>
    </row>
    <row r="64" spans="1:11">
      <c r="A64" s="58"/>
      <c r="B64" s="91" t="s">
        <v>48</v>
      </c>
      <c r="C64" s="57"/>
      <c r="D64" s="57"/>
      <c r="E64" s="57"/>
      <c r="F64" s="57"/>
      <c r="G64" s="57"/>
      <c r="H64" s="57"/>
      <c r="I64" s="57"/>
      <c r="J64" s="57"/>
      <c r="K64" s="88"/>
    </row>
    <row r="65" spans="1:11" ht="4.5" customHeight="1">
      <c r="A65" s="58"/>
      <c r="B65" s="78"/>
      <c r="C65" s="57"/>
      <c r="D65" s="57"/>
      <c r="E65" s="57"/>
      <c r="F65" s="57"/>
      <c r="G65" s="57"/>
      <c r="H65" s="57"/>
      <c r="I65" s="57"/>
      <c r="J65" s="57"/>
      <c r="K65" s="88"/>
    </row>
    <row r="66" spans="1:11" ht="17.25" customHeight="1">
      <c r="A66" s="58"/>
      <c r="B66" s="530" t="s">
        <v>296</v>
      </c>
      <c r="C66" s="530"/>
      <c r="D66" s="530"/>
      <c r="E66" s="530"/>
      <c r="F66" s="530"/>
      <c r="G66" s="530"/>
      <c r="H66" s="530"/>
      <c r="I66" s="530"/>
      <c r="J66" s="530"/>
      <c r="K66" s="88"/>
    </row>
    <row r="67" spans="1:11" ht="17.25" customHeight="1">
      <c r="A67" s="58"/>
      <c r="B67" s="530"/>
      <c r="C67" s="530"/>
      <c r="D67" s="530"/>
      <c r="E67" s="530"/>
      <c r="F67" s="530"/>
      <c r="G67" s="530"/>
      <c r="H67" s="530"/>
      <c r="I67" s="530"/>
      <c r="J67" s="530"/>
      <c r="K67" s="88"/>
    </row>
    <row r="68" spans="1:11" ht="17.25" customHeight="1">
      <c r="A68" s="58"/>
      <c r="B68" s="530"/>
      <c r="C68" s="530"/>
      <c r="D68" s="530"/>
      <c r="E68" s="530"/>
      <c r="F68" s="530"/>
      <c r="G68" s="530"/>
      <c r="H68" s="530"/>
      <c r="I68" s="530"/>
      <c r="J68" s="530"/>
      <c r="K68" s="88"/>
    </row>
    <row r="69" spans="1:11" ht="17.25" customHeight="1">
      <c r="A69" s="58"/>
      <c r="B69" s="530"/>
      <c r="C69" s="530"/>
      <c r="D69" s="530"/>
      <c r="E69" s="530"/>
      <c r="F69" s="530"/>
      <c r="G69" s="530"/>
      <c r="H69" s="530"/>
      <c r="I69" s="530"/>
      <c r="J69" s="530"/>
      <c r="K69" s="88"/>
    </row>
    <row r="70" spans="1:11">
      <c r="A70" s="58"/>
      <c r="B70" s="192"/>
      <c r="C70" s="192"/>
      <c r="D70" s="192"/>
      <c r="E70" s="192"/>
      <c r="F70" s="192"/>
      <c r="G70" s="192"/>
      <c r="H70" s="192"/>
      <c r="I70" s="192"/>
      <c r="J70" s="192"/>
      <c r="K70" s="88"/>
    </row>
    <row r="71" spans="1:11">
      <c r="A71" s="58"/>
      <c r="B71" s="178"/>
      <c r="C71" s="178"/>
      <c r="D71" s="178"/>
      <c r="E71" s="178"/>
      <c r="F71" s="178"/>
      <c r="G71" s="178"/>
      <c r="H71" s="178"/>
      <c r="I71" s="178"/>
      <c r="J71" s="178"/>
      <c r="K71" s="88"/>
    </row>
    <row r="72" spans="1:11">
      <c r="A72" s="58"/>
      <c r="B72" s="57"/>
      <c r="C72" s="57"/>
      <c r="D72" s="57"/>
      <c r="E72" s="57"/>
      <c r="F72" s="57"/>
      <c r="G72" s="57"/>
      <c r="H72" s="61"/>
      <c r="I72" s="57"/>
      <c r="J72" s="57"/>
      <c r="K72" s="92"/>
    </row>
    <row r="73" spans="1:11" ht="5.25" customHeight="1">
      <c r="A73" s="58"/>
      <c r="B73" s="96"/>
      <c r="C73" s="57"/>
      <c r="D73" s="57"/>
      <c r="E73" s="57"/>
      <c r="F73" s="57"/>
      <c r="G73" s="76"/>
      <c r="H73" s="12"/>
      <c r="I73" s="65"/>
      <c r="J73" s="503"/>
      <c r="K73" s="504"/>
    </row>
    <row r="74" spans="1:11" ht="18" customHeight="1">
      <c r="A74" s="58"/>
      <c r="B74" s="223" t="s">
        <v>186</v>
      </c>
      <c r="C74" s="57" t="s">
        <v>147</v>
      </c>
      <c r="D74" s="57"/>
      <c r="E74" s="57"/>
      <c r="F74" s="57"/>
      <c r="G74" s="220" t="s">
        <v>189</v>
      </c>
      <c r="H74" s="273"/>
      <c r="I74" s="95" t="s">
        <v>42</v>
      </c>
      <c r="J74" s="503" t="s">
        <v>31</v>
      </c>
      <c r="K74" s="504"/>
    </row>
    <row r="75" spans="1:11" ht="5.25" customHeight="1">
      <c r="A75" s="58"/>
      <c r="B75" s="221"/>
      <c r="C75" s="57"/>
      <c r="D75" s="57"/>
      <c r="E75" s="57"/>
      <c r="F75" s="57"/>
      <c r="G75" s="225"/>
      <c r="H75" s="274"/>
      <c r="I75" s="65"/>
      <c r="J75" s="503"/>
      <c r="K75" s="504"/>
    </row>
    <row r="76" spans="1:11" ht="27" customHeight="1">
      <c r="A76" s="58"/>
      <c r="B76" s="223" t="s">
        <v>187</v>
      </c>
      <c r="C76" s="57" t="s">
        <v>106</v>
      </c>
      <c r="D76" s="57"/>
      <c r="E76" s="57"/>
      <c r="F76" s="62"/>
      <c r="G76" s="220" t="s">
        <v>288</v>
      </c>
      <c r="H76" s="318"/>
      <c r="I76" s="95" t="s">
        <v>44</v>
      </c>
      <c r="J76" s="503" t="s">
        <v>31</v>
      </c>
      <c r="K76" s="504"/>
    </row>
    <row r="77" spans="1:11" ht="4.5" customHeight="1" thickBot="1">
      <c r="A77" s="59"/>
      <c r="B77" s="220"/>
      <c r="C77" s="57"/>
      <c r="D77" s="61"/>
      <c r="E77" s="61"/>
      <c r="F77" s="89"/>
      <c r="G77" s="220"/>
      <c r="H77" s="275"/>
      <c r="I77" s="61"/>
      <c r="J77" s="61"/>
      <c r="K77" s="92"/>
    </row>
    <row r="78" spans="1:11" ht="18.75" customHeight="1" thickBot="1">
      <c r="A78" s="59"/>
      <c r="B78" s="223" t="s">
        <v>188</v>
      </c>
      <c r="C78" s="57" t="s">
        <v>105</v>
      </c>
      <c r="D78" s="143"/>
      <c r="E78" s="143"/>
      <c r="F78" s="143"/>
      <c r="G78" s="220" t="s">
        <v>184</v>
      </c>
      <c r="H78" s="276" t="str">
        <f>IF(OR(H76="",H74=""),"",(H74/H76)*100-100)</f>
        <v/>
      </c>
      <c r="I78" s="250" t="s">
        <v>43</v>
      </c>
      <c r="J78" s="503" t="s">
        <v>29</v>
      </c>
      <c r="K78" s="504"/>
    </row>
    <row r="79" spans="1:11" ht="8.25" customHeight="1">
      <c r="A79" s="59"/>
      <c r="B79" s="224"/>
      <c r="C79" s="143"/>
      <c r="D79" s="143"/>
      <c r="E79" s="143"/>
      <c r="F79" s="143"/>
      <c r="G79" s="67"/>
      <c r="H79" s="103"/>
      <c r="I79" s="103"/>
      <c r="J79" s="250"/>
      <c r="K79" s="104"/>
    </row>
    <row r="80" spans="1:11">
      <c r="A80" s="59"/>
      <c r="B80" s="535" t="s">
        <v>107</v>
      </c>
      <c r="C80" s="535"/>
      <c r="D80" s="535"/>
      <c r="E80" s="314">
        <f>IF(H76*1000&lt;=30,25,IF(H76*1000&lt;=100,20,IF(H76*1000&lt;=1000,15,10)))</f>
        <v>25</v>
      </c>
      <c r="F80" s="98">
        <f>IF(H76*1000&lt;=30,-25,IF(H76*1000&lt;=100,-20,IF(H76*1000&lt;=1000,-15,-10)))</f>
        <v>-25</v>
      </c>
      <c r="H80" s="67"/>
      <c r="I80" s="100"/>
      <c r="J80" s="157"/>
      <c r="K80" s="88"/>
    </row>
    <row r="81" spans="1:11">
      <c r="A81" s="59"/>
      <c r="B81" s="171"/>
      <c r="C81" s="171"/>
      <c r="D81" s="171"/>
      <c r="E81" s="156"/>
      <c r="F81" s="98"/>
      <c r="G81" s="89"/>
      <c r="H81" s="67"/>
      <c r="I81" s="100"/>
      <c r="J81" s="157"/>
      <c r="K81" s="88"/>
    </row>
    <row r="82" spans="1:11">
      <c r="A82" s="59"/>
      <c r="B82" s="171"/>
      <c r="C82" s="171"/>
      <c r="D82" s="171"/>
      <c r="E82" s="156"/>
      <c r="F82" s="98"/>
      <c r="G82" s="89"/>
      <c r="H82" s="67"/>
      <c r="I82" s="100"/>
      <c r="J82" s="157"/>
      <c r="K82" s="88"/>
    </row>
    <row r="83" spans="1:11">
      <c r="A83" s="59"/>
      <c r="B83" s="340"/>
      <c r="C83" s="340"/>
      <c r="D83" s="97"/>
      <c r="E83" s="97"/>
      <c r="F83" s="98"/>
      <c r="G83" s="61"/>
      <c r="H83" s="67"/>
      <c r="I83" s="100"/>
      <c r="J83" s="158"/>
      <c r="K83" s="88"/>
    </row>
    <row r="84" spans="1:11">
      <c r="A84" s="93" t="s">
        <v>94</v>
      </c>
      <c r="B84" s="250"/>
      <c r="C84" s="61"/>
      <c r="D84" s="97"/>
      <c r="E84" s="97"/>
      <c r="F84" s="98"/>
      <c r="G84" s="61"/>
      <c r="H84" s="67"/>
      <c r="I84" s="100"/>
      <c r="J84" s="61"/>
      <c r="K84" s="88"/>
    </row>
    <row r="85" spans="1:11">
      <c r="A85" s="59"/>
      <c r="B85" s="89"/>
      <c r="C85" s="61"/>
      <c r="D85" s="61"/>
      <c r="E85" s="61"/>
      <c r="F85" s="61"/>
      <c r="G85" s="61"/>
      <c r="H85" s="61"/>
      <c r="I85" s="61"/>
      <c r="J85" s="57"/>
      <c r="K85" s="88"/>
    </row>
    <row r="86" spans="1:11">
      <c r="A86" s="59"/>
      <c r="B86" s="57"/>
      <c r="C86" s="61"/>
      <c r="D86" s="61"/>
      <c r="E86" s="61"/>
      <c r="F86" s="61"/>
      <c r="G86" s="61"/>
      <c r="H86" s="61"/>
      <c r="I86" s="61"/>
      <c r="J86" s="57"/>
      <c r="K86" s="88"/>
    </row>
    <row r="87" spans="1:11">
      <c r="A87" s="59"/>
      <c r="B87" s="57"/>
      <c r="C87" s="61"/>
      <c r="D87" s="61"/>
      <c r="E87" s="61"/>
      <c r="F87" s="61"/>
      <c r="G87" s="61"/>
      <c r="H87" s="61"/>
      <c r="I87" s="61"/>
      <c r="J87" s="57"/>
      <c r="K87" s="88"/>
    </row>
    <row r="88" spans="1:11">
      <c r="A88" s="59"/>
      <c r="B88" s="57"/>
      <c r="C88" s="61"/>
      <c r="D88" s="61"/>
      <c r="E88" s="61"/>
      <c r="F88" s="61"/>
      <c r="G88" s="61"/>
      <c r="H88" s="61"/>
      <c r="I88" s="61"/>
      <c r="J88" s="57"/>
      <c r="K88" s="88"/>
    </row>
    <row r="89" spans="1:11">
      <c r="A89" s="59"/>
      <c r="B89" s="250"/>
      <c r="C89" s="61"/>
      <c r="D89" s="61"/>
      <c r="E89" s="61"/>
      <c r="F89" s="61"/>
      <c r="G89" s="61"/>
      <c r="H89" s="61"/>
      <c r="I89" s="61"/>
      <c r="J89" s="57"/>
      <c r="K89" s="88"/>
    </row>
    <row r="90" spans="1:11">
      <c r="A90" s="59"/>
      <c r="B90" s="57"/>
      <c r="C90" s="61"/>
      <c r="D90" s="61"/>
      <c r="E90" s="61"/>
      <c r="F90" s="61"/>
      <c r="G90" s="61"/>
      <c r="H90" s="61"/>
      <c r="I90" s="61"/>
      <c r="J90" s="57"/>
      <c r="K90" s="88"/>
    </row>
    <row r="91" spans="1:11" ht="13.5" customHeight="1">
      <c r="A91" s="59"/>
      <c r="B91" s="250"/>
      <c r="C91" s="89"/>
      <c r="D91" s="57"/>
      <c r="E91" s="57"/>
      <c r="F91" s="250"/>
      <c r="G91" s="61"/>
      <c r="H91" s="61"/>
      <c r="I91" s="61"/>
      <c r="J91" s="57"/>
      <c r="K91" s="88"/>
    </row>
    <row r="92" spans="1:11">
      <c r="A92" s="59"/>
      <c r="B92" s="57"/>
      <c r="C92" s="61"/>
      <c r="D92" s="61"/>
      <c r="E92" s="61"/>
      <c r="F92" s="61"/>
      <c r="G92" s="61"/>
      <c r="H92" s="61"/>
      <c r="I92" s="61"/>
      <c r="J92" s="57"/>
      <c r="K92" s="88"/>
    </row>
    <row r="93" spans="1:11">
      <c r="A93" s="59"/>
      <c r="B93" s="57"/>
      <c r="C93" s="57"/>
      <c r="D93" s="57"/>
      <c r="E93" s="57"/>
      <c r="F93" s="57"/>
      <c r="G93" s="57"/>
      <c r="H93" s="57"/>
      <c r="I93" s="57"/>
      <c r="J93" s="57"/>
      <c r="K93" s="88"/>
    </row>
    <row r="94" spans="1:11">
      <c r="A94" s="59"/>
      <c r="B94" s="57"/>
      <c r="C94" s="57"/>
      <c r="D94" s="57"/>
      <c r="E94" s="57"/>
      <c r="F94" s="57"/>
      <c r="G94" s="57"/>
      <c r="H94" s="57"/>
      <c r="I94" s="57"/>
      <c r="J94" s="57"/>
      <c r="K94" s="88"/>
    </row>
    <row r="95" spans="1:11">
      <c r="A95" s="59"/>
      <c r="B95" s="57"/>
      <c r="C95" s="89"/>
      <c r="D95" s="57"/>
      <c r="E95" s="57"/>
      <c r="F95" s="57"/>
      <c r="G95" s="57"/>
      <c r="H95" s="57"/>
      <c r="I95" s="57"/>
      <c r="J95" s="57"/>
      <c r="K95" s="88"/>
    </row>
    <row r="96" spans="1:11">
      <c r="A96" s="59"/>
      <c r="B96" s="57"/>
      <c r="C96" s="89"/>
      <c r="D96" s="57"/>
      <c r="E96" s="57"/>
      <c r="F96" s="57"/>
      <c r="G96" s="57"/>
      <c r="H96" s="57"/>
      <c r="I96" s="57"/>
      <c r="J96" s="57"/>
      <c r="K96" s="88"/>
    </row>
    <row r="97" spans="1:11" ht="13.5" customHeight="1">
      <c r="A97" s="93" t="s">
        <v>93</v>
      </c>
      <c r="B97" s="250"/>
      <c r="C97" s="89"/>
      <c r="D97" s="57"/>
      <c r="E97" s="57"/>
      <c r="F97" s="250" t="s">
        <v>92</v>
      </c>
      <c r="G97" s="61"/>
      <c r="H97" s="61"/>
      <c r="I97" s="61"/>
      <c r="J97" s="57"/>
      <c r="K97" s="88"/>
    </row>
    <row r="98" spans="1:11">
      <c r="A98" s="59"/>
      <c r="B98" s="89"/>
      <c r="C98" s="89"/>
      <c r="D98" s="57"/>
      <c r="E98" s="57"/>
      <c r="F98" s="57"/>
      <c r="G98" s="57"/>
      <c r="H98" s="57"/>
      <c r="I98" s="57"/>
      <c r="J98" s="57"/>
      <c r="K98" s="88"/>
    </row>
    <row r="99" spans="1:11">
      <c r="A99" s="59"/>
      <c r="B99" s="89"/>
      <c r="C99" s="57"/>
      <c r="D99" s="57"/>
      <c r="E99" s="57"/>
      <c r="F99" s="57"/>
      <c r="G99" s="57"/>
      <c r="H99" s="57"/>
      <c r="I99" s="57"/>
      <c r="J99" s="57"/>
      <c r="K99" s="88"/>
    </row>
    <row r="100" spans="1:11">
      <c r="A100" s="59"/>
      <c r="B100" s="57"/>
      <c r="C100" s="57"/>
      <c r="D100" s="57"/>
      <c r="E100" s="57"/>
      <c r="F100" s="57"/>
      <c r="G100" s="57"/>
      <c r="H100" s="57"/>
      <c r="I100" s="57"/>
      <c r="J100" s="57"/>
      <c r="K100" s="88"/>
    </row>
    <row r="101" spans="1:11">
      <c r="A101" s="59"/>
      <c r="B101" s="57"/>
      <c r="C101" s="57"/>
      <c r="D101" s="57"/>
      <c r="E101" s="57"/>
      <c r="F101" s="57"/>
      <c r="G101" s="57"/>
      <c r="H101" s="57"/>
      <c r="I101" s="57"/>
      <c r="J101" s="57"/>
      <c r="K101" s="88"/>
    </row>
    <row r="102" spans="1:11">
      <c r="A102" s="59"/>
      <c r="B102" s="57"/>
      <c r="C102" s="57"/>
      <c r="D102" s="57"/>
      <c r="E102" s="57"/>
      <c r="F102" s="57"/>
      <c r="G102" s="57"/>
      <c r="H102" s="57"/>
      <c r="I102" s="57"/>
      <c r="J102" s="57"/>
      <c r="K102" s="88"/>
    </row>
    <row r="103" spans="1:11">
      <c r="A103" s="59"/>
      <c r="B103" s="57"/>
      <c r="C103" s="57"/>
      <c r="D103" s="57"/>
      <c r="E103" s="57"/>
      <c r="F103" s="57"/>
      <c r="G103" s="57"/>
      <c r="H103" s="57"/>
      <c r="I103" s="57"/>
      <c r="J103" s="57"/>
      <c r="K103" s="88"/>
    </row>
    <row r="104" spans="1:11">
      <c r="A104" s="59"/>
      <c r="B104" s="57"/>
      <c r="C104" s="57"/>
      <c r="D104" s="57"/>
      <c r="E104" s="57"/>
      <c r="F104" s="57"/>
      <c r="G104" s="57"/>
      <c r="H104" s="57"/>
      <c r="I104" s="57"/>
      <c r="J104" s="57"/>
      <c r="K104" s="88"/>
    </row>
    <row r="105" spans="1:11">
      <c r="A105" s="59"/>
      <c r="B105" s="57"/>
      <c r="C105" s="57"/>
      <c r="D105" s="57"/>
      <c r="E105" s="57"/>
      <c r="F105" s="57"/>
      <c r="G105" s="57"/>
      <c r="H105" s="57"/>
      <c r="I105" s="57"/>
      <c r="J105" s="57"/>
      <c r="K105" s="88"/>
    </row>
    <row r="106" spans="1:11">
      <c r="A106" s="59"/>
      <c r="B106" s="57"/>
      <c r="C106" s="57"/>
      <c r="D106" s="57"/>
      <c r="E106" s="57"/>
      <c r="F106" s="57"/>
      <c r="G106" s="57"/>
      <c r="H106" s="57"/>
      <c r="I106" s="57"/>
      <c r="J106" s="57"/>
      <c r="K106" s="88"/>
    </row>
    <row r="107" spans="1:11">
      <c r="A107" s="59"/>
      <c r="B107" s="57"/>
      <c r="C107" s="57"/>
      <c r="D107" s="57"/>
      <c r="E107" s="57"/>
      <c r="F107" s="57"/>
      <c r="G107" s="57"/>
      <c r="H107" s="57"/>
      <c r="I107" s="57"/>
      <c r="J107" s="57"/>
      <c r="K107" s="88"/>
    </row>
    <row r="108" spans="1:11">
      <c r="A108" s="59"/>
      <c r="B108" s="57"/>
      <c r="C108" s="57"/>
      <c r="D108" s="57"/>
      <c r="E108" s="57"/>
      <c r="F108" s="57"/>
      <c r="G108" s="57"/>
      <c r="H108" s="57"/>
      <c r="I108" s="57"/>
      <c r="J108" s="57"/>
      <c r="K108" s="88"/>
    </row>
    <row r="109" spans="1:11">
      <c r="A109" s="59"/>
      <c r="B109" s="57"/>
      <c r="C109" s="57"/>
      <c r="D109" s="57"/>
      <c r="E109" s="57"/>
      <c r="F109" s="57"/>
      <c r="G109" s="57"/>
      <c r="H109" s="57"/>
      <c r="I109" s="57"/>
      <c r="J109" s="57"/>
      <c r="K109" s="88"/>
    </row>
    <row r="110" spans="1:11">
      <c r="A110" s="59"/>
      <c r="B110" s="57"/>
      <c r="C110" s="57"/>
      <c r="D110" s="57"/>
      <c r="E110" s="57"/>
      <c r="F110" s="57"/>
      <c r="G110" s="57"/>
      <c r="H110" s="57"/>
      <c r="I110" s="57"/>
      <c r="J110" s="57"/>
      <c r="K110" s="88"/>
    </row>
    <row r="111" spans="1:11" ht="14.25" thickBot="1">
      <c r="A111" s="127"/>
      <c r="B111" s="105"/>
      <c r="C111" s="105"/>
      <c r="D111" s="105"/>
      <c r="E111" s="105"/>
      <c r="F111" s="105"/>
      <c r="G111" s="105"/>
      <c r="H111" s="105"/>
      <c r="I111" s="105"/>
      <c r="J111" s="105"/>
      <c r="K111" s="94"/>
    </row>
  </sheetData>
  <sheetProtection password="CC9A" sheet="1" objects="1" scenarios="1" formatCells="0" formatRows="0" insertRows="0" deleteRows="0"/>
  <mergeCells count="39">
    <mergeCell ref="B80:D80"/>
    <mergeCell ref="J75:K75"/>
    <mergeCell ref="J76:K76"/>
    <mergeCell ref="B61:J62"/>
    <mergeCell ref="J78:K78"/>
    <mergeCell ref="J74:K74"/>
    <mergeCell ref="J73:K73"/>
    <mergeCell ref="H57:K57"/>
    <mergeCell ref="B66:J69"/>
    <mergeCell ref="J35:K35"/>
    <mergeCell ref="B37:J37"/>
    <mergeCell ref="J44:K44"/>
    <mergeCell ref="J46:K46"/>
    <mergeCell ref="A55:K55"/>
    <mergeCell ref="B57:F57"/>
    <mergeCell ref="B56:I56"/>
    <mergeCell ref="B52:D52"/>
    <mergeCell ref="J50:K50"/>
    <mergeCell ref="C50:F50"/>
    <mergeCell ref="J56:K56"/>
    <mergeCell ref="B58:D58"/>
    <mergeCell ref="H58:I58"/>
    <mergeCell ref="B9:J10"/>
    <mergeCell ref="J24:K24"/>
    <mergeCell ref="B5:D5"/>
    <mergeCell ref="H5:I5"/>
    <mergeCell ref="A2:K2"/>
    <mergeCell ref="B3:I3"/>
    <mergeCell ref="J3:K3"/>
    <mergeCell ref="B4:F4"/>
    <mergeCell ref="H4:K4"/>
    <mergeCell ref="J28:K28"/>
    <mergeCell ref="J25:K25"/>
    <mergeCell ref="J26:K26"/>
    <mergeCell ref="J27:K27"/>
    <mergeCell ref="B14:J15"/>
    <mergeCell ref="B17:I17"/>
    <mergeCell ref="J22:K22"/>
    <mergeCell ref="J23:K23"/>
  </mergeCells>
  <phoneticPr fontId="3"/>
  <conditionalFormatting sqref="H50">
    <cfRule type="expression" dxfId="15" priority="9" stopIfTrue="1">
      <formula>OR(+$F$52&gt;$H$50,$E$52&lt;$H$50)</formula>
    </cfRule>
  </conditionalFormatting>
  <conditionalFormatting sqref="H22:H27">
    <cfRule type="expression" dxfId="14" priority="7">
      <formula>$J$17="①"</formula>
    </cfRule>
  </conditionalFormatting>
  <conditionalFormatting sqref="H30">
    <cfRule type="expression" dxfId="13" priority="6">
      <formula>$J$17="①"</formula>
    </cfRule>
  </conditionalFormatting>
  <conditionalFormatting sqref="H28">
    <cfRule type="expression" dxfId="12" priority="5" stopIfTrue="1">
      <formula>$J$17="①"</formula>
    </cfRule>
  </conditionalFormatting>
  <conditionalFormatting sqref="H44">
    <cfRule type="expression" dxfId="11" priority="4" stopIfTrue="1">
      <formula>$J$17="②"</formula>
    </cfRule>
  </conditionalFormatting>
  <conditionalFormatting sqref="A19">
    <cfRule type="expression" dxfId="10" priority="3" stopIfTrue="1">
      <formula>$J$17="①"</formula>
    </cfRule>
  </conditionalFormatting>
  <conditionalFormatting sqref="A37">
    <cfRule type="expression" dxfId="9" priority="2" stopIfTrue="1">
      <formula>$J$17="②"</formula>
    </cfRule>
  </conditionalFormatting>
  <conditionalFormatting sqref="H78">
    <cfRule type="expression" dxfId="8" priority="37" stopIfTrue="1">
      <formula>OR(+$H$78&gt;$E$80,$H$78&lt;#REF!)</formula>
    </cfRule>
  </conditionalFormatting>
  <conditionalFormatting sqref="H35">
    <cfRule type="expression" dxfId="7" priority="1">
      <formula>$J$17="①"</formula>
    </cfRule>
  </conditionalFormatting>
  <dataValidations count="3">
    <dataValidation type="list" allowBlank="1" showInputMessage="1" showErrorMessage="1" sqref="E33:E34">
      <formula1>"湿　式,乾　式"</formula1>
    </dataValidation>
    <dataValidation type="list" allowBlank="1" showInputMessage="1" showErrorMessage="1" sqref="J17">
      <formula1>"（選択）,①,②"</formula1>
    </dataValidation>
    <dataValidation type="list" allowBlank="1" showInputMessage="1" showErrorMessage="1" sqref="H30">
      <formula1>"（選択）,湿　式,乾　式"</formula1>
    </dataValidation>
  </dataValidations>
  <pageMargins left="0.78740157480314965" right="0.51181102362204722" top="0.78740157480314965" bottom="0.39370078740157483" header="0.19685039370078741" footer="0.19685039370078741"/>
  <pageSetup paperSize="9" fitToHeight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116"/>
  <sheetViews>
    <sheetView view="pageBreakPreview" zoomScaleNormal="120" zoomScaleSheetLayoutView="100" workbookViewId="0">
      <selection activeCell="E5" sqref="E5:F5"/>
    </sheetView>
  </sheetViews>
  <sheetFormatPr defaultColWidth="9" defaultRowHeight="13.5"/>
  <cols>
    <col min="1" max="1" width="3.25" style="1" customWidth="1"/>
    <col min="2" max="2" width="4.75" style="1" customWidth="1"/>
    <col min="3" max="3" width="4.375" style="1" customWidth="1"/>
    <col min="4" max="4" width="4.5" style="1" customWidth="1"/>
    <col min="5" max="5" width="8.375" style="1" customWidth="1"/>
    <col min="6" max="6" width="9.75" style="1" customWidth="1"/>
    <col min="7" max="7" width="9.625" style="1" customWidth="1"/>
    <col min="8" max="11" width="8.625" style="1" customWidth="1"/>
    <col min="12" max="12" width="6" style="1" customWidth="1"/>
    <col min="13" max="13" width="5" style="1" customWidth="1"/>
    <col min="14" max="16" width="9" style="1"/>
    <col min="17" max="17" width="9" style="1" customWidth="1"/>
    <col min="18" max="16384" width="9" style="1"/>
  </cols>
  <sheetData>
    <row r="1" spans="1:13" ht="15" customHeight="1" thickBot="1"/>
    <row r="2" spans="1:13" s="8" customFormat="1" ht="18.75" customHeight="1" thickBot="1">
      <c r="A2" s="559" t="s">
        <v>77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1"/>
    </row>
    <row r="3" spans="1:13" s="8" customFormat="1" ht="28.5" customHeight="1">
      <c r="A3" s="536" t="s">
        <v>163</v>
      </c>
      <c r="B3" s="537"/>
      <c r="C3" s="546" t="str">
        <f>+表紙!B3&amp;"　　（　３．立上り性能　）"</f>
        <v>ブロイラ、魚焼器、サラマンダ（選択してください）　　（　３．立上り性能　）</v>
      </c>
      <c r="D3" s="547"/>
      <c r="E3" s="549"/>
      <c r="F3" s="549"/>
      <c r="G3" s="549"/>
      <c r="H3" s="549"/>
      <c r="I3" s="549"/>
      <c r="J3" s="564"/>
      <c r="K3" s="546" t="str">
        <f xml:space="preserve"> IF(表紙!$C$13="選択してください","","ガス種："&amp;表紙!$C$12)</f>
        <v>ガス種：選択してください</v>
      </c>
      <c r="L3" s="547"/>
      <c r="M3" s="548"/>
    </row>
    <row r="4" spans="1:13" s="8" customFormat="1" ht="18" customHeight="1" thickBot="1">
      <c r="A4" s="538" t="s">
        <v>89</v>
      </c>
      <c r="B4" s="539"/>
      <c r="C4" s="522" t="str">
        <f>IF(表紙!$B$6=0,"",表紙!$B$6)</f>
        <v/>
      </c>
      <c r="D4" s="522"/>
      <c r="E4" s="522"/>
      <c r="F4" s="523"/>
      <c r="G4" s="523"/>
      <c r="H4" s="524"/>
      <c r="I4" s="342" t="s">
        <v>46</v>
      </c>
      <c r="J4" s="525" t="str">
        <f>IF(表紙!$H$5=0,"",表紙!$H$5)</f>
        <v/>
      </c>
      <c r="K4" s="526"/>
      <c r="L4" s="526"/>
      <c r="M4" s="527"/>
    </row>
    <row r="5" spans="1:13" s="8" customFormat="1" ht="15.75" customHeight="1">
      <c r="A5" s="565" t="s">
        <v>7</v>
      </c>
      <c r="B5" s="566"/>
      <c r="C5" s="552" t="s">
        <v>20</v>
      </c>
      <c r="D5" s="553"/>
      <c r="E5" s="540"/>
      <c r="F5" s="540"/>
      <c r="G5" s="541" t="s">
        <v>22</v>
      </c>
      <c r="H5" s="255"/>
      <c r="I5" s="541" t="s">
        <v>26</v>
      </c>
      <c r="J5" s="255"/>
      <c r="K5" s="541" t="s">
        <v>10</v>
      </c>
      <c r="L5" s="562"/>
      <c r="M5" s="563"/>
    </row>
    <row r="6" spans="1:13" s="8" customFormat="1" ht="15.75" customHeight="1" thickBot="1">
      <c r="A6" s="550" t="s">
        <v>14</v>
      </c>
      <c r="B6" s="551"/>
      <c r="C6" s="554"/>
      <c r="D6" s="555"/>
      <c r="E6" s="556"/>
      <c r="F6" s="556"/>
      <c r="G6" s="436"/>
      <c r="H6" s="256"/>
      <c r="I6" s="436"/>
      <c r="J6" s="256"/>
      <c r="K6" s="436"/>
      <c r="L6" s="557"/>
      <c r="M6" s="558"/>
    </row>
    <row r="7" spans="1:13" s="8" customFormat="1" ht="13.5" customHeight="1">
      <c r="A7" s="58"/>
      <c r="B7" s="57"/>
      <c r="C7" s="57"/>
      <c r="D7" s="57"/>
      <c r="E7" s="57"/>
      <c r="F7" s="57"/>
      <c r="G7" s="57"/>
      <c r="H7" s="57"/>
      <c r="I7" s="57"/>
      <c r="J7" s="57"/>
      <c r="K7" s="57"/>
      <c r="L7" s="56"/>
      <c r="M7" s="120"/>
    </row>
    <row r="8" spans="1:13" s="8" customFormat="1" ht="13.5" customHeight="1">
      <c r="A8" s="58"/>
      <c r="B8" s="91" t="s">
        <v>297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88"/>
    </row>
    <row r="9" spans="1:13" s="8" customFormat="1" ht="10.5" customHeight="1">
      <c r="A9" s="58"/>
      <c r="B9" s="542" t="s">
        <v>298</v>
      </c>
      <c r="C9" s="542"/>
      <c r="D9" s="542"/>
      <c r="E9" s="542"/>
      <c r="F9" s="542"/>
      <c r="G9" s="542"/>
      <c r="H9" s="542"/>
      <c r="I9" s="542"/>
      <c r="J9" s="542"/>
      <c r="K9" s="542"/>
      <c r="L9" s="542"/>
      <c r="M9" s="88"/>
    </row>
    <row r="10" spans="1:13" s="8" customFormat="1" ht="10.5" customHeight="1">
      <c r="A10" s="58"/>
      <c r="B10" s="542"/>
      <c r="C10" s="542"/>
      <c r="D10" s="542"/>
      <c r="E10" s="542"/>
      <c r="F10" s="542"/>
      <c r="G10" s="542"/>
      <c r="H10" s="542"/>
      <c r="I10" s="542"/>
      <c r="J10" s="542"/>
      <c r="K10" s="542"/>
      <c r="L10" s="542"/>
      <c r="M10" s="88"/>
    </row>
    <row r="11" spans="1:13" s="8" customFormat="1" ht="10.5" customHeight="1">
      <c r="A11" s="121"/>
      <c r="B11" s="542"/>
      <c r="C11" s="542"/>
      <c r="D11" s="542"/>
      <c r="E11" s="542"/>
      <c r="F11" s="542"/>
      <c r="G11" s="542"/>
      <c r="H11" s="542"/>
      <c r="I11" s="542"/>
      <c r="J11" s="542"/>
      <c r="K11" s="542"/>
      <c r="L11" s="542"/>
      <c r="M11" s="88"/>
    </row>
    <row r="12" spans="1:13" s="8" customFormat="1" ht="10.5" customHeight="1">
      <c r="A12" s="58"/>
      <c r="B12" s="542"/>
      <c r="C12" s="542"/>
      <c r="D12" s="542"/>
      <c r="E12" s="542"/>
      <c r="F12" s="542"/>
      <c r="G12" s="542"/>
      <c r="H12" s="542"/>
      <c r="I12" s="542"/>
      <c r="J12" s="542"/>
      <c r="K12" s="542"/>
      <c r="L12" s="542"/>
      <c r="M12" s="88"/>
    </row>
    <row r="13" spans="1:13" s="8" customFormat="1" ht="10.5" customHeight="1">
      <c r="A13" s="58"/>
      <c r="B13" s="542"/>
      <c r="C13" s="542"/>
      <c r="D13" s="542"/>
      <c r="E13" s="542"/>
      <c r="F13" s="542"/>
      <c r="G13" s="542"/>
      <c r="H13" s="542"/>
      <c r="I13" s="542"/>
      <c r="J13" s="542"/>
      <c r="K13" s="542"/>
      <c r="L13" s="542"/>
      <c r="M13" s="88"/>
    </row>
    <row r="14" spans="1:13" s="8" customFormat="1" ht="10.5" customHeight="1">
      <c r="A14" s="58"/>
      <c r="B14" s="542"/>
      <c r="C14" s="542"/>
      <c r="D14" s="542"/>
      <c r="E14" s="542"/>
      <c r="F14" s="542"/>
      <c r="G14" s="542"/>
      <c r="H14" s="542"/>
      <c r="I14" s="542"/>
      <c r="J14" s="542"/>
      <c r="K14" s="542"/>
      <c r="L14" s="542"/>
      <c r="M14" s="88"/>
    </row>
    <row r="15" spans="1:13" s="8" customFormat="1" ht="10.5" customHeight="1">
      <c r="A15" s="58"/>
      <c r="B15" s="542"/>
      <c r="C15" s="542"/>
      <c r="D15" s="542"/>
      <c r="E15" s="542"/>
      <c r="F15" s="542"/>
      <c r="G15" s="542"/>
      <c r="H15" s="542"/>
      <c r="I15" s="542"/>
      <c r="J15" s="542"/>
      <c r="K15" s="542"/>
      <c r="L15" s="542"/>
      <c r="M15" s="88"/>
    </row>
    <row r="16" spans="1:13" s="8" customFormat="1" ht="10.5" customHeight="1">
      <c r="A16" s="58"/>
      <c r="B16" s="542"/>
      <c r="C16" s="542"/>
      <c r="D16" s="542"/>
      <c r="E16" s="542"/>
      <c r="F16" s="542"/>
      <c r="G16" s="542"/>
      <c r="H16" s="542"/>
      <c r="I16" s="542"/>
      <c r="J16" s="542"/>
      <c r="K16" s="542"/>
      <c r="L16" s="542"/>
      <c r="M16" s="88"/>
    </row>
    <row r="17" spans="1:15" s="8" customFormat="1" ht="10.5" customHeight="1">
      <c r="A17" s="58"/>
      <c r="B17" s="57"/>
      <c r="C17" s="122"/>
      <c r="D17" s="122"/>
      <c r="E17" s="122"/>
      <c r="F17" s="122"/>
      <c r="G17" s="122"/>
      <c r="H17" s="122"/>
      <c r="I17" s="122"/>
      <c r="J17" s="122"/>
      <c r="K17" s="122"/>
      <c r="L17" s="172"/>
      <c r="M17" s="88"/>
    </row>
    <row r="18" spans="1:15" s="8" customFormat="1" ht="24" customHeight="1">
      <c r="A18" s="121"/>
      <c r="B18" s="150"/>
      <c r="C18" s="122"/>
      <c r="D18" s="122"/>
      <c r="E18" s="122"/>
      <c r="F18" s="122"/>
      <c r="G18" s="57"/>
      <c r="H18" s="122"/>
      <c r="I18" s="151" t="s">
        <v>7</v>
      </c>
      <c r="J18" s="151" t="s">
        <v>14</v>
      </c>
      <c r="K18" s="122"/>
      <c r="L18" s="173"/>
      <c r="M18" s="88"/>
    </row>
    <row r="19" spans="1:15" s="8" customFormat="1" ht="17.25" customHeight="1">
      <c r="A19" s="121"/>
      <c r="B19" s="150"/>
      <c r="C19" s="231" t="s">
        <v>265</v>
      </c>
      <c r="D19" s="196" t="s">
        <v>198</v>
      </c>
      <c r="E19" s="233"/>
      <c r="F19" s="233"/>
      <c r="G19" s="234"/>
      <c r="H19" s="226" t="s">
        <v>199</v>
      </c>
      <c r="I19" s="277"/>
      <c r="J19" s="277"/>
      <c r="K19" s="95" t="s">
        <v>2</v>
      </c>
      <c r="L19" s="503" t="s">
        <v>37</v>
      </c>
      <c r="M19" s="504"/>
    </row>
    <row r="20" spans="1:15" s="8" customFormat="1" ht="3.75" customHeight="1">
      <c r="A20" s="58"/>
      <c r="B20" s="57"/>
      <c r="C20" s="229"/>
      <c r="D20" s="71"/>
      <c r="E20" s="57"/>
      <c r="F20" s="250"/>
      <c r="G20" s="57"/>
      <c r="H20" s="123"/>
      <c r="I20" s="116"/>
      <c r="J20" s="116"/>
      <c r="K20" s="95"/>
      <c r="L20" s="336"/>
      <c r="M20" s="337"/>
    </row>
    <row r="21" spans="1:15" s="8" customFormat="1" ht="17.25" customHeight="1">
      <c r="A21" s="58"/>
      <c r="B21" s="57"/>
      <c r="C21" s="231" t="s">
        <v>197</v>
      </c>
      <c r="D21" s="196" t="s">
        <v>111</v>
      </c>
      <c r="E21" s="196"/>
      <c r="F21" s="196"/>
      <c r="G21" s="96"/>
      <c r="H21" s="226" t="s">
        <v>192</v>
      </c>
      <c r="I21" s="277"/>
      <c r="J21" s="277"/>
      <c r="K21" s="95" t="s">
        <v>2</v>
      </c>
      <c r="L21" s="503" t="s">
        <v>37</v>
      </c>
      <c r="M21" s="504"/>
    </row>
    <row r="22" spans="1:15" s="8" customFormat="1" ht="3.75" customHeight="1" thickBot="1">
      <c r="A22" s="58"/>
      <c r="B22" s="57"/>
      <c r="C22" s="229"/>
      <c r="D22" s="71"/>
      <c r="E22" s="57"/>
      <c r="F22" s="250"/>
      <c r="G22" s="57"/>
      <c r="H22" s="123"/>
      <c r="I22" s="116"/>
      <c r="J22" s="116"/>
      <c r="K22" s="95"/>
      <c r="L22" s="336"/>
      <c r="M22" s="337"/>
    </row>
    <row r="23" spans="1:15" s="8" customFormat="1" ht="27.75" customHeight="1" thickBot="1">
      <c r="A23" s="58"/>
      <c r="B23" s="57"/>
      <c r="C23" s="230"/>
      <c r="D23" s="196"/>
      <c r="E23" s="196"/>
      <c r="F23" s="196"/>
      <c r="G23" s="196"/>
      <c r="H23" s="123"/>
      <c r="I23" s="67" t="s">
        <v>269</v>
      </c>
      <c r="J23" s="279" t="str">
        <f>IF(COUNTBLANK(I21:J21)=0,(I21+J21)/2,"")</f>
        <v/>
      </c>
      <c r="K23" s="95" t="s">
        <v>2</v>
      </c>
      <c r="L23" s="503" t="s">
        <v>37</v>
      </c>
      <c r="M23" s="504"/>
    </row>
    <row r="24" spans="1:15" s="8" customFormat="1" ht="3.75" customHeight="1" thickBot="1">
      <c r="A24" s="58"/>
      <c r="B24" s="57"/>
      <c r="C24" s="230"/>
      <c r="D24" s="196"/>
      <c r="E24" s="196"/>
      <c r="F24" s="196"/>
      <c r="G24" s="196"/>
      <c r="H24" s="123"/>
      <c r="I24" s="116"/>
      <c r="J24" s="278"/>
      <c r="K24" s="95"/>
      <c r="L24" s="503"/>
      <c r="M24" s="504"/>
    </row>
    <row r="25" spans="1:15" ht="17.25" customHeight="1" thickBot="1">
      <c r="A25" s="59"/>
      <c r="B25" s="89"/>
      <c r="C25" s="228" t="s">
        <v>195</v>
      </c>
      <c r="D25" s="196" t="s">
        <v>112</v>
      </c>
      <c r="E25" s="196"/>
      <c r="F25" s="196"/>
      <c r="G25" s="196"/>
      <c r="H25" s="220" t="s">
        <v>193</v>
      </c>
      <c r="I25" s="320" t="str">
        <f>IF(I21="","",(0.9*(I21-I19)+I19))</f>
        <v/>
      </c>
      <c r="J25" s="320" t="str">
        <f>IF(J21="","",(0.9*(J21-J19)+J19))</f>
        <v/>
      </c>
      <c r="K25" s="95" t="s">
        <v>2</v>
      </c>
      <c r="L25" s="503" t="s">
        <v>37</v>
      </c>
      <c r="M25" s="504"/>
      <c r="O25" s="235"/>
    </row>
    <row r="26" spans="1:15" s="8" customFormat="1" ht="3.75" customHeight="1">
      <c r="A26" s="58"/>
      <c r="B26" s="57"/>
      <c r="C26" s="230"/>
      <c r="D26" s="196"/>
      <c r="E26" s="196"/>
      <c r="F26" s="196"/>
      <c r="G26" s="196"/>
      <c r="H26" s="227"/>
      <c r="I26" s="134"/>
      <c r="J26" s="134"/>
      <c r="K26" s="95"/>
      <c r="L26" s="503"/>
      <c r="M26" s="504"/>
    </row>
    <row r="27" spans="1:15" s="8" customFormat="1" ht="16.5" customHeight="1">
      <c r="A27" s="58"/>
      <c r="B27" s="57"/>
      <c r="C27" s="228" t="s">
        <v>196</v>
      </c>
      <c r="D27" s="196" t="s">
        <v>109</v>
      </c>
      <c r="E27" s="196"/>
      <c r="F27" s="196"/>
      <c r="G27" s="196"/>
      <c r="H27" s="227" t="s">
        <v>190</v>
      </c>
      <c r="I27" s="280"/>
      <c r="J27" s="280"/>
      <c r="K27" s="95" t="s">
        <v>23</v>
      </c>
      <c r="L27" s="503" t="s">
        <v>30</v>
      </c>
      <c r="M27" s="504"/>
    </row>
    <row r="28" spans="1:15" s="8" customFormat="1" ht="3.75" customHeight="1" thickBot="1">
      <c r="A28" s="58"/>
      <c r="B28" s="57"/>
      <c r="C28" s="232"/>
      <c r="D28" s="75"/>
      <c r="E28" s="74"/>
      <c r="F28" s="74"/>
      <c r="G28" s="57"/>
      <c r="H28" s="125"/>
      <c r="I28" s="133"/>
      <c r="J28" s="38"/>
      <c r="K28" s="95"/>
      <c r="L28" s="503"/>
      <c r="M28" s="504"/>
    </row>
    <row r="29" spans="1:15" s="8" customFormat="1" ht="27.75" customHeight="1" thickBot="1">
      <c r="A29" s="58"/>
      <c r="B29" s="57"/>
      <c r="C29" s="57"/>
      <c r="D29" s="57"/>
      <c r="E29" s="57"/>
      <c r="F29" s="57"/>
      <c r="G29" s="57"/>
      <c r="H29" s="125"/>
      <c r="I29" s="67" t="s">
        <v>194</v>
      </c>
      <c r="J29" s="319" t="str">
        <f>IF(COUNTBLANK(I27:J27)=0,(I27+J27)/2,"")</f>
        <v/>
      </c>
      <c r="K29" s="132" t="s">
        <v>23</v>
      </c>
      <c r="L29" s="503" t="s">
        <v>30</v>
      </c>
      <c r="M29" s="504"/>
    </row>
    <row r="30" spans="1:15" s="8" customFormat="1" ht="3.75" customHeight="1" thickBot="1">
      <c r="A30" s="58"/>
      <c r="B30" s="57"/>
      <c r="C30" s="75"/>
      <c r="D30" s="75"/>
      <c r="E30" s="74"/>
      <c r="F30" s="74"/>
      <c r="G30" s="57"/>
      <c r="H30" s="125"/>
      <c r="I30" s="133"/>
      <c r="J30" s="136"/>
      <c r="K30" s="95"/>
      <c r="L30" s="503"/>
      <c r="M30" s="504"/>
    </row>
    <row r="31" spans="1:15" s="8" customFormat="1" ht="17.25" customHeight="1" thickBot="1">
      <c r="A31" s="58"/>
      <c r="B31" s="57"/>
      <c r="C31" s="75"/>
      <c r="D31" s="75"/>
      <c r="E31" s="74"/>
      <c r="F31" s="74"/>
      <c r="G31" s="57"/>
      <c r="H31" s="125"/>
      <c r="I31" s="82" t="s">
        <v>13</v>
      </c>
      <c r="J31" s="281" t="str">
        <f>IF(J29&lt;&gt;"",ABS(I27-J27)/J29,"")</f>
        <v/>
      </c>
      <c r="K31" s="316" t="s">
        <v>287</v>
      </c>
      <c r="L31" s="317"/>
      <c r="M31" s="131"/>
    </row>
    <row r="32" spans="1:15" s="8" customFormat="1" ht="13.5" customHeight="1">
      <c r="A32" s="58"/>
      <c r="B32" s="57"/>
      <c r="C32" s="149" t="s">
        <v>83</v>
      </c>
      <c r="D32" s="196"/>
      <c r="E32" s="74"/>
      <c r="F32" s="74"/>
      <c r="G32" s="57"/>
      <c r="H32" s="125"/>
      <c r="I32" s="82"/>
      <c r="J32" s="135"/>
      <c r="K32" s="95"/>
      <c r="L32" s="503"/>
      <c r="M32" s="504"/>
    </row>
    <row r="33" spans="1:14" s="8" customFormat="1" ht="17.25" customHeight="1">
      <c r="A33" s="126"/>
      <c r="B33" s="67"/>
      <c r="C33" s="228" t="s">
        <v>201</v>
      </c>
      <c r="D33" s="196" t="s">
        <v>278</v>
      </c>
      <c r="E33" s="74"/>
      <c r="F33" s="74"/>
      <c r="G33" s="74"/>
      <c r="H33" s="227" t="s">
        <v>191</v>
      </c>
      <c r="I33" s="282" t="str">
        <f>IF(I38="","",(I38*I39*(I41+I42-I43)*273/3600/101.3/(273+I40)))</f>
        <v/>
      </c>
      <c r="J33" s="282" t="str">
        <f>IF(J38="","",(J38*J39*(J41+J42-J43)*273/3600/101.3/(273+J40)))</f>
        <v/>
      </c>
      <c r="K33" s="95" t="s">
        <v>24</v>
      </c>
      <c r="L33" s="503" t="s">
        <v>31</v>
      </c>
      <c r="M33" s="504"/>
    </row>
    <row r="34" spans="1:14" s="8" customFormat="1" ht="3.75" customHeight="1">
      <c r="A34" s="58"/>
      <c r="B34" s="57"/>
      <c r="C34" s="75"/>
      <c r="D34" s="75"/>
      <c r="E34" s="74"/>
      <c r="F34" s="74"/>
      <c r="G34" s="57"/>
      <c r="H34" s="125"/>
      <c r="I34" s="133"/>
      <c r="J34" s="136"/>
      <c r="K34" s="95"/>
      <c r="L34" s="336"/>
      <c r="M34" s="88"/>
    </row>
    <row r="35" spans="1:14" ht="17.25" customHeight="1">
      <c r="A35" s="59"/>
      <c r="B35" s="89"/>
      <c r="C35" s="197" t="s">
        <v>208</v>
      </c>
      <c r="D35" s="197"/>
      <c r="E35" s="197"/>
      <c r="F35" s="181"/>
      <c r="G35" s="181"/>
      <c r="H35" s="181"/>
      <c r="I35" s="181"/>
      <c r="J35" s="181"/>
      <c r="K35" s="181"/>
      <c r="L35" s="198"/>
      <c r="M35" s="90"/>
    </row>
    <row r="36" spans="1:14" ht="19.5" customHeight="1">
      <c r="A36" s="59"/>
      <c r="B36" s="89"/>
      <c r="C36" s="118"/>
      <c r="D36" s="118"/>
      <c r="E36" s="118"/>
      <c r="F36" s="118"/>
      <c r="G36" s="118"/>
      <c r="H36" s="80"/>
      <c r="I36" s="114"/>
      <c r="J36" s="114"/>
      <c r="K36" s="60"/>
      <c r="L36" s="172"/>
      <c r="M36" s="90"/>
    </row>
    <row r="37" spans="1:14" ht="23.1" customHeight="1">
      <c r="A37" s="59"/>
      <c r="B37" s="89"/>
      <c r="C37" s="118"/>
      <c r="D37" s="118"/>
      <c r="E37" s="118"/>
      <c r="F37" s="118"/>
      <c r="G37" s="118"/>
      <c r="H37" s="80"/>
      <c r="I37" s="114"/>
      <c r="J37" s="114"/>
      <c r="K37" s="60"/>
      <c r="L37" s="172"/>
      <c r="M37" s="90"/>
      <c r="N37" s="112"/>
    </row>
    <row r="38" spans="1:14" ht="17.25" customHeight="1">
      <c r="A38" s="59"/>
      <c r="B38" s="89"/>
      <c r="C38" s="228" t="s">
        <v>202</v>
      </c>
      <c r="D38" s="196" t="s">
        <v>140</v>
      </c>
      <c r="E38" s="196"/>
      <c r="F38" s="196"/>
      <c r="G38" s="96"/>
      <c r="H38" s="219" t="s">
        <v>173</v>
      </c>
      <c r="I38" s="283"/>
      <c r="J38" s="284"/>
      <c r="K38" s="182" t="s">
        <v>134</v>
      </c>
      <c r="L38" s="503" t="s">
        <v>31</v>
      </c>
      <c r="M38" s="504"/>
      <c r="N38" s="199"/>
    </row>
    <row r="39" spans="1:14" ht="17.25" customHeight="1">
      <c r="A39" s="59"/>
      <c r="B39" s="89"/>
      <c r="C39" s="228" t="s">
        <v>203</v>
      </c>
      <c r="D39" s="196" t="s">
        <v>139</v>
      </c>
      <c r="E39" s="196"/>
      <c r="F39" s="196"/>
      <c r="G39" s="96"/>
      <c r="H39" s="219" t="s">
        <v>174</v>
      </c>
      <c r="I39" s="285"/>
      <c r="J39" s="286"/>
      <c r="K39" s="200" t="s">
        <v>142</v>
      </c>
      <c r="L39" s="503" t="s">
        <v>37</v>
      </c>
      <c r="M39" s="504"/>
      <c r="N39" s="199"/>
    </row>
    <row r="40" spans="1:14" ht="17.25" customHeight="1">
      <c r="A40" s="59"/>
      <c r="B40" s="89"/>
      <c r="C40" s="228" t="s">
        <v>204</v>
      </c>
      <c r="D40" s="196" t="s">
        <v>101</v>
      </c>
      <c r="E40" s="196"/>
      <c r="F40" s="196"/>
      <c r="G40" s="96"/>
      <c r="H40" s="219" t="s">
        <v>175</v>
      </c>
      <c r="I40" s="287"/>
      <c r="J40" s="315"/>
      <c r="K40" s="182" t="s">
        <v>35</v>
      </c>
      <c r="L40" s="503" t="s">
        <v>29</v>
      </c>
      <c r="M40" s="504"/>
      <c r="N40" s="199"/>
    </row>
    <row r="41" spans="1:14" ht="17.25" customHeight="1">
      <c r="A41" s="59"/>
      <c r="B41" s="89"/>
      <c r="C41" s="236" t="s">
        <v>205</v>
      </c>
      <c r="D41" s="196" t="s">
        <v>102</v>
      </c>
      <c r="E41" s="196"/>
      <c r="F41" s="196"/>
      <c r="G41" s="96"/>
      <c r="H41" s="219" t="s">
        <v>200</v>
      </c>
      <c r="I41" s="288"/>
      <c r="J41" s="280"/>
      <c r="K41" s="182" t="s">
        <v>41</v>
      </c>
      <c r="L41" s="503" t="s">
        <v>30</v>
      </c>
      <c r="M41" s="504"/>
      <c r="N41" s="199"/>
    </row>
    <row r="42" spans="1:14" ht="17.25" customHeight="1">
      <c r="A42" s="59"/>
      <c r="B42" s="89"/>
      <c r="C42" s="228" t="s">
        <v>206</v>
      </c>
      <c r="D42" s="196" t="s">
        <v>103</v>
      </c>
      <c r="E42" s="196"/>
      <c r="F42" s="196"/>
      <c r="G42" s="96"/>
      <c r="H42" s="219" t="s">
        <v>177</v>
      </c>
      <c r="I42" s="288"/>
      <c r="J42" s="280"/>
      <c r="K42" s="182" t="s">
        <v>41</v>
      </c>
      <c r="L42" s="503" t="s">
        <v>30</v>
      </c>
      <c r="M42" s="504"/>
      <c r="N42" s="199"/>
    </row>
    <row r="43" spans="1:14" ht="17.25" customHeight="1">
      <c r="A43" s="59"/>
      <c r="B43" s="89"/>
      <c r="C43" s="228" t="s">
        <v>207</v>
      </c>
      <c r="D43" s="196" t="s">
        <v>133</v>
      </c>
      <c r="E43" s="196"/>
      <c r="F43" s="196"/>
      <c r="G43" s="96"/>
      <c r="H43" s="219" t="s">
        <v>178</v>
      </c>
      <c r="I43" s="289" t="str">
        <f>IF(I40="","",IF($I$45="乾　式","0",10^(7.203-1735.74/(I40+234))))</f>
        <v/>
      </c>
      <c r="J43" s="289" t="str">
        <f>IF(J40="","",IF($I$45="乾　式","0",10^(7.203-1735.74/(J40+234))))</f>
        <v/>
      </c>
      <c r="K43" s="182" t="s">
        <v>41</v>
      </c>
      <c r="L43" s="503" t="s">
        <v>30</v>
      </c>
      <c r="M43" s="504"/>
      <c r="N43" s="199"/>
    </row>
    <row r="44" spans="1:14" s="8" customFormat="1" ht="3.75" customHeight="1">
      <c r="A44" s="58"/>
      <c r="B44" s="57"/>
      <c r="C44" s="75"/>
      <c r="D44" s="75"/>
      <c r="E44" s="74"/>
      <c r="F44" s="74"/>
      <c r="G44" s="57"/>
      <c r="H44" s="227"/>
      <c r="I44" s="133"/>
      <c r="J44" s="136"/>
      <c r="K44" s="95"/>
      <c r="L44" s="336"/>
      <c r="M44" s="88"/>
      <c r="N44" s="170"/>
    </row>
    <row r="45" spans="1:14" ht="18" customHeight="1">
      <c r="A45" s="59"/>
      <c r="B45" s="89"/>
      <c r="C45" s="250" t="s">
        <v>281</v>
      </c>
      <c r="D45" s="250"/>
      <c r="E45" s="329"/>
      <c r="F45" s="89"/>
      <c r="G45" s="89"/>
      <c r="H45" s="251"/>
      <c r="I45" s="355" t="s">
        <v>312</v>
      </c>
      <c r="J45" s="191"/>
      <c r="K45" s="89"/>
      <c r="L45" s="201"/>
      <c r="M45" s="90"/>
      <c r="N45" s="112"/>
    </row>
    <row r="46" spans="1:14" ht="18" customHeight="1">
      <c r="A46" s="59"/>
      <c r="B46" s="89"/>
      <c r="C46" s="62" t="s">
        <v>179</v>
      </c>
      <c r="D46" s="96"/>
      <c r="E46" s="96"/>
      <c r="F46" s="96"/>
      <c r="G46" s="96"/>
      <c r="H46" s="96"/>
      <c r="I46" s="197"/>
      <c r="J46" s="197"/>
      <c r="K46" s="197"/>
      <c r="L46" s="172"/>
      <c r="M46" s="90"/>
      <c r="N46" s="112"/>
    </row>
    <row r="47" spans="1:14" ht="18" customHeight="1">
      <c r="A47" s="59"/>
      <c r="B47" s="89"/>
      <c r="C47" s="62" t="s">
        <v>180</v>
      </c>
      <c r="D47" s="181"/>
      <c r="E47" s="181"/>
      <c r="F47" s="181"/>
      <c r="G47" s="181"/>
      <c r="H47" s="181"/>
      <c r="I47" s="197"/>
      <c r="J47" s="197"/>
      <c r="K47" s="197"/>
      <c r="L47" s="172"/>
      <c r="M47" s="90"/>
      <c r="N47" s="112"/>
    </row>
    <row r="48" spans="1:14" ht="18" customHeight="1">
      <c r="A48" s="59"/>
      <c r="B48" s="89"/>
      <c r="C48" s="62"/>
      <c r="D48" s="62"/>
      <c r="E48" s="96"/>
      <c r="F48" s="96"/>
      <c r="G48" s="96"/>
      <c r="H48" s="96"/>
      <c r="I48" s="96"/>
      <c r="J48" s="61"/>
      <c r="K48" s="57"/>
      <c r="L48" s="172"/>
      <c r="M48" s="90"/>
    </row>
    <row r="49" spans="1:13" ht="13.35" customHeight="1">
      <c r="A49" s="59"/>
      <c r="B49" s="89"/>
      <c r="C49" s="62"/>
      <c r="D49" s="62"/>
      <c r="E49" s="96"/>
      <c r="F49" s="96"/>
      <c r="G49" s="96"/>
      <c r="H49" s="96"/>
      <c r="I49" s="96"/>
      <c r="J49" s="61"/>
      <c r="K49" s="57"/>
      <c r="L49" s="172"/>
      <c r="M49" s="90"/>
    </row>
    <row r="50" spans="1:13" ht="9" customHeight="1">
      <c r="A50" s="59"/>
      <c r="B50" s="89"/>
      <c r="C50" s="62"/>
      <c r="D50" s="62"/>
      <c r="E50" s="96"/>
      <c r="F50" s="96"/>
      <c r="G50" s="96"/>
      <c r="H50" s="96"/>
      <c r="I50" s="96"/>
      <c r="J50" s="61"/>
      <c r="K50" s="57"/>
      <c r="L50" s="172"/>
      <c r="M50" s="90"/>
    </row>
    <row r="51" spans="1:13" ht="13.35" customHeight="1">
      <c r="A51" s="59"/>
      <c r="B51" s="89"/>
      <c r="C51" s="149" t="s">
        <v>84</v>
      </c>
      <c r="D51" s="149"/>
      <c r="E51" s="96"/>
      <c r="F51" s="96"/>
      <c r="G51" s="96"/>
      <c r="H51" s="96"/>
      <c r="I51" s="96"/>
      <c r="J51" s="61"/>
      <c r="K51" s="57"/>
      <c r="L51" s="172"/>
      <c r="M51" s="90"/>
    </row>
    <row r="52" spans="1:13" s="8" customFormat="1" ht="20.25" customHeight="1">
      <c r="A52" s="126"/>
      <c r="B52" s="67"/>
      <c r="C52" s="228" t="s">
        <v>209</v>
      </c>
      <c r="D52" s="196" t="s">
        <v>110</v>
      </c>
      <c r="E52" s="197"/>
      <c r="F52" s="197"/>
      <c r="G52" s="197"/>
      <c r="H52" s="227" t="s">
        <v>210</v>
      </c>
      <c r="I52" s="290"/>
      <c r="J52" s="290"/>
      <c r="K52" s="95" t="s">
        <v>24</v>
      </c>
      <c r="L52" s="503" t="s">
        <v>31</v>
      </c>
      <c r="M52" s="504"/>
    </row>
    <row r="53" spans="1:13" ht="13.35" customHeight="1">
      <c r="A53" s="59"/>
      <c r="B53" s="89"/>
      <c r="C53" s="62"/>
      <c r="D53" s="62"/>
      <c r="E53" s="96"/>
      <c r="F53" s="96"/>
      <c r="G53" s="96"/>
      <c r="H53" s="96"/>
      <c r="I53" s="96"/>
      <c r="J53" s="61"/>
      <c r="K53" s="57"/>
      <c r="L53" s="172"/>
      <c r="M53" s="90"/>
    </row>
    <row r="54" spans="1:13" ht="5.25" customHeight="1">
      <c r="A54" s="59"/>
      <c r="B54" s="89"/>
      <c r="C54" s="62"/>
      <c r="D54" s="62"/>
      <c r="E54" s="96"/>
      <c r="F54" s="96"/>
      <c r="G54" s="96"/>
      <c r="H54" s="96"/>
      <c r="I54" s="96"/>
      <c r="J54" s="61"/>
      <c r="K54" s="57"/>
      <c r="L54" s="60"/>
      <c r="M54" s="90"/>
    </row>
    <row r="55" spans="1:13" ht="15" customHeight="1" thickBot="1">
      <c r="A55" s="127"/>
      <c r="B55" s="128"/>
      <c r="C55" s="128"/>
      <c r="D55" s="128"/>
      <c r="E55" s="128"/>
      <c r="F55" s="105"/>
      <c r="G55" s="105"/>
      <c r="H55" s="105"/>
      <c r="I55" s="105"/>
      <c r="J55" s="105"/>
      <c r="K55" s="105"/>
      <c r="L55" s="128"/>
      <c r="M55" s="130"/>
    </row>
    <row r="56" spans="1:13" s="4" customFormat="1" ht="15" customHeight="1" thickBot="1"/>
    <row r="57" spans="1:13" s="8" customFormat="1" ht="18.75" customHeight="1" thickBot="1">
      <c r="A57" s="543" t="s">
        <v>77</v>
      </c>
      <c r="B57" s="544"/>
      <c r="C57" s="544"/>
      <c r="D57" s="544"/>
      <c r="E57" s="544"/>
      <c r="F57" s="544"/>
      <c r="G57" s="544"/>
      <c r="H57" s="544"/>
      <c r="I57" s="544"/>
      <c r="J57" s="544"/>
      <c r="K57" s="544"/>
      <c r="L57" s="544"/>
      <c r="M57" s="545"/>
    </row>
    <row r="58" spans="1:13" s="8" customFormat="1" ht="28.5" customHeight="1">
      <c r="A58" s="536" t="s">
        <v>163</v>
      </c>
      <c r="B58" s="537"/>
      <c r="C58" s="546" t="str">
        <f>+表紙!B3&amp;"　　（　３．立上り性能　）"</f>
        <v>ブロイラ、魚焼器、サラマンダ（選択してください）　　（　３．立上り性能　）</v>
      </c>
      <c r="D58" s="547"/>
      <c r="E58" s="549"/>
      <c r="F58" s="549"/>
      <c r="G58" s="549"/>
      <c r="H58" s="549"/>
      <c r="I58" s="549"/>
      <c r="J58" s="549"/>
      <c r="K58" s="546" t="str">
        <f xml:space="preserve"> IF(表紙!$C$13="選択してください","","ガス種："&amp;表紙!$C$12)</f>
        <v>ガス種：選択してください</v>
      </c>
      <c r="L58" s="547"/>
      <c r="M58" s="548"/>
    </row>
    <row r="59" spans="1:13" s="8" customFormat="1" ht="18" customHeight="1" thickBot="1">
      <c r="A59" s="538" t="s">
        <v>89</v>
      </c>
      <c r="B59" s="539"/>
      <c r="C59" s="522" t="str">
        <f>IF(表紙!$B$6=0,"",表紙!$B$6)</f>
        <v/>
      </c>
      <c r="D59" s="522"/>
      <c r="E59" s="522"/>
      <c r="F59" s="523"/>
      <c r="G59" s="523"/>
      <c r="H59" s="524"/>
      <c r="I59" s="291" t="s">
        <v>46</v>
      </c>
      <c r="J59" s="528" t="str">
        <f>IF(表紙!$H$5=0,"",表紙!$H$5)</f>
        <v/>
      </c>
      <c r="K59" s="523"/>
      <c r="L59" s="523"/>
      <c r="M59" s="529"/>
    </row>
    <row r="60" spans="1:13" ht="13.35" customHeight="1">
      <c r="A60" s="59"/>
      <c r="B60" s="89"/>
      <c r="C60" s="62"/>
      <c r="D60" s="62"/>
      <c r="E60" s="96"/>
      <c r="F60" s="96"/>
      <c r="G60" s="96"/>
      <c r="H60" s="96"/>
      <c r="I60" s="96"/>
      <c r="J60" s="61"/>
      <c r="K60" s="57"/>
      <c r="L60" s="60"/>
      <c r="M60" s="90"/>
    </row>
    <row r="61" spans="1:13" s="8" customFormat="1" ht="15" customHeight="1">
      <c r="A61" s="152"/>
      <c r="B61" s="62"/>
      <c r="C61" s="74"/>
      <c r="D61" s="74"/>
      <c r="E61" s="74"/>
      <c r="F61" s="153"/>
      <c r="G61" s="153"/>
      <c r="H61" s="95"/>
      <c r="I61" s="336"/>
      <c r="J61" s="336"/>
      <c r="K61" s="57"/>
      <c r="L61" s="57"/>
      <c r="M61" s="88"/>
    </row>
    <row r="62" spans="1:13" s="8" customFormat="1" ht="15" customHeight="1">
      <c r="A62" s="58"/>
      <c r="B62" s="62" t="s">
        <v>88</v>
      </c>
      <c r="C62" s="74"/>
      <c r="D62" s="74"/>
      <c r="E62" s="74"/>
      <c r="F62" s="153"/>
      <c r="G62" s="153"/>
      <c r="H62" s="95"/>
      <c r="I62" s="336"/>
      <c r="J62" s="336"/>
      <c r="K62" s="57"/>
      <c r="L62" s="57"/>
      <c r="M62" s="88"/>
    </row>
    <row r="63" spans="1:13" s="8" customFormat="1" ht="15" customHeight="1">
      <c r="A63" s="126"/>
      <c r="B63" s="75"/>
      <c r="C63" s="74"/>
      <c r="D63" s="74"/>
      <c r="E63" s="74"/>
      <c r="F63" s="153"/>
      <c r="G63" s="153"/>
      <c r="H63" s="95"/>
      <c r="I63" s="336"/>
      <c r="J63" s="336"/>
      <c r="K63" s="57"/>
      <c r="L63" s="57"/>
      <c r="M63" s="88"/>
    </row>
    <row r="64" spans="1:13" ht="15" customHeight="1">
      <c r="A64" s="59"/>
      <c r="B64" s="57"/>
      <c r="C64" s="61"/>
      <c r="D64" s="61"/>
      <c r="E64" s="61"/>
      <c r="F64" s="82"/>
      <c r="G64" s="115"/>
      <c r="H64" s="61"/>
      <c r="I64" s="57"/>
      <c r="J64" s="57"/>
      <c r="K64" s="89"/>
      <c r="L64" s="89"/>
      <c r="M64" s="90"/>
    </row>
    <row r="65" spans="1:19" ht="15" customHeight="1">
      <c r="A65" s="59"/>
      <c r="B65" s="89"/>
      <c r="C65" s="61"/>
      <c r="D65" s="61"/>
      <c r="E65" s="61"/>
      <c r="F65" s="61"/>
      <c r="G65" s="61"/>
      <c r="H65" s="61"/>
      <c r="I65" s="57"/>
      <c r="J65" s="57"/>
      <c r="K65" s="89"/>
      <c r="L65" s="89"/>
      <c r="M65" s="90"/>
    </row>
    <row r="66" spans="1:19" ht="15" customHeight="1">
      <c r="A66" s="59"/>
      <c r="B66" s="57"/>
      <c r="C66" s="61"/>
      <c r="D66" s="61"/>
      <c r="E66" s="61"/>
      <c r="F66" s="61"/>
      <c r="G66" s="61"/>
      <c r="H66" s="61"/>
      <c r="I66" s="57"/>
      <c r="J66" s="57"/>
      <c r="K66" s="89"/>
      <c r="L66" s="89"/>
      <c r="M66" s="90"/>
    </row>
    <row r="67" spans="1:19" ht="15" customHeight="1">
      <c r="A67" s="59"/>
      <c r="B67" s="57"/>
      <c r="C67" s="61"/>
      <c r="D67" s="61"/>
      <c r="E67" s="61"/>
      <c r="F67" s="61"/>
      <c r="G67" s="61"/>
      <c r="H67" s="61"/>
      <c r="I67" s="57"/>
      <c r="J67" s="57"/>
      <c r="K67" s="89"/>
      <c r="L67" s="89"/>
      <c r="M67" s="90"/>
    </row>
    <row r="68" spans="1:19" ht="15" customHeight="1">
      <c r="A68" s="59"/>
      <c r="B68" s="57"/>
      <c r="C68" s="61"/>
      <c r="D68" s="61"/>
      <c r="E68" s="61"/>
      <c r="F68" s="61"/>
      <c r="G68" s="61"/>
      <c r="H68" s="61"/>
      <c r="I68" s="57"/>
      <c r="J68" s="57"/>
      <c r="K68" s="89"/>
      <c r="L68" s="89"/>
      <c r="M68" s="90"/>
    </row>
    <row r="69" spans="1:19" ht="15" customHeight="1">
      <c r="A69" s="59"/>
      <c r="B69" s="57"/>
      <c r="C69" s="61"/>
      <c r="D69" s="61"/>
      <c r="E69" s="61"/>
      <c r="F69" s="61"/>
      <c r="G69" s="61"/>
      <c r="H69" s="61"/>
      <c r="I69" s="57"/>
      <c r="J69" s="57"/>
      <c r="K69" s="89"/>
      <c r="L69" s="89"/>
      <c r="M69" s="90"/>
    </row>
    <row r="70" spans="1:19" ht="15" customHeight="1">
      <c r="A70" s="59"/>
      <c r="B70" s="57"/>
      <c r="C70" s="61"/>
      <c r="D70" s="61"/>
      <c r="E70" s="61"/>
      <c r="F70" s="61"/>
      <c r="G70" s="61"/>
      <c r="H70" s="61"/>
      <c r="I70" s="57"/>
      <c r="J70" s="57"/>
      <c r="K70" s="89"/>
      <c r="L70" s="89"/>
      <c r="M70" s="90"/>
      <c r="S70" s="11"/>
    </row>
    <row r="71" spans="1:19" ht="15" customHeight="1">
      <c r="A71" s="59"/>
      <c r="B71" s="57"/>
      <c r="C71" s="61"/>
      <c r="D71" s="61"/>
      <c r="E71" s="61"/>
      <c r="F71" s="61"/>
      <c r="G71" s="61"/>
      <c r="H71" s="61"/>
      <c r="I71" s="57"/>
      <c r="J71" s="57"/>
      <c r="K71" s="89"/>
      <c r="L71" s="89"/>
      <c r="M71" s="90"/>
    </row>
    <row r="72" spans="1:19" ht="15" customHeight="1">
      <c r="A72" s="152"/>
      <c r="B72" s="62"/>
      <c r="C72" s="61"/>
      <c r="D72" s="61"/>
      <c r="E72" s="61"/>
      <c r="F72" s="61"/>
      <c r="G72" s="61"/>
      <c r="H72" s="61"/>
      <c r="I72" s="57"/>
      <c r="J72" s="57"/>
      <c r="K72" s="89"/>
      <c r="L72" s="89"/>
      <c r="M72" s="90"/>
    </row>
    <row r="73" spans="1:19" ht="15" customHeight="1">
      <c r="A73" s="154"/>
      <c r="B73" s="61"/>
      <c r="C73" s="61"/>
      <c r="D73" s="61"/>
      <c r="E73" s="61"/>
      <c r="F73" s="61"/>
      <c r="G73" s="61"/>
      <c r="H73" s="61"/>
      <c r="I73" s="57"/>
      <c r="J73" s="57"/>
      <c r="K73" s="89"/>
      <c r="L73" s="89"/>
      <c r="M73" s="90"/>
    </row>
    <row r="74" spans="1:19" ht="15" customHeight="1">
      <c r="A74" s="154"/>
      <c r="B74" s="61"/>
      <c r="C74" s="61"/>
      <c r="D74" s="61"/>
      <c r="E74" s="61"/>
      <c r="F74" s="61"/>
      <c r="G74" s="61"/>
      <c r="H74" s="61"/>
      <c r="I74" s="57"/>
      <c r="J74" s="57"/>
      <c r="K74" s="89"/>
      <c r="L74" s="89"/>
      <c r="M74" s="90"/>
    </row>
    <row r="75" spans="1:19" ht="15" customHeight="1">
      <c r="A75" s="154"/>
      <c r="B75" s="250" t="s">
        <v>3</v>
      </c>
      <c r="C75" s="61"/>
      <c r="D75" s="61"/>
      <c r="E75" s="61"/>
      <c r="F75" s="61"/>
      <c r="G75" s="61"/>
      <c r="H75" s="61"/>
      <c r="I75" s="57"/>
      <c r="J75" s="57"/>
      <c r="K75" s="89"/>
      <c r="L75" s="89"/>
      <c r="M75" s="90"/>
    </row>
    <row r="76" spans="1:19" ht="15" customHeight="1">
      <c r="A76" s="154"/>
      <c r="B76" s="61"/>
      <c r="C76" s="61"/>
      <c r="D76" s="61"/>
      <c r="E76" s="61"/>
      <c r="F76" s="61"/>
      <c r="G76" s="61"/>
      <c r="H76" s="61"/>
      <c r="I76" s="57"/>
      <c r="J76" s="57"/>
      <c r="K76" s="89"/>
      <c r="L76" s="89"/>
      <c r="M76" s="90"/>
    </row>
    <row r="77" spans="1:19" ht="15" customHeight="1">
      <c r="A77" s="154"/>
      <c r="B77" s="61"/>
      <c r="C77" s="61"/>
      <c r="D77" s="61"/>
      <c r="E77" s="61"/>
      <c r="F77" s="61"/>
      <c r="G77" s="61"/>
      <c r="H77" s="61"/>
      <c r="I77" s="57"/>
      <c r="J77" s="57"/>
      <c r="K77" s="89"/>
      <c r="L77" s="89"/>
      <c r="M77" s="90"/>
    </row>
    <row r="78" spans="1:19" ht="15" customHeight="1">
      <c r="A78" s="154"/>
      <c r="B78" s="61"/>
      <c r="C78" s="61"/>
      <c r="D78" s="61"/>
      <c r="E78" s="61"/>
      <c r="F78" s="61"/>
      <c r="G78" s="61"/>
      <c r="H78" s="61"/>
      <c r="I78" s="57"/>
      <c r="J78" s="57"/>
      <c r="K78" s="89"/>
      <c r="L78" s="89"/>
      <c r="M78" s="90"/>
    </row>
    <row r="79" spans="1:19" ht="15" customHeight="1">
      <c r="A79" s="154"/>
      <c r="B79" s="61"/>
      <c r="C79" s="61"/>
      <c r="D79" s="61"/>
      <c r="E79" s="61"/>
      <c r="F79" s="61"/>
      <c r="G79" s="61"/>
      <c r="H79" s="61"/>
      <c r="I79" s="57"/>
      <c r="J79" s="57"/>
      <c r="K79" s="89"/>
      <c r="L79" s="89"/>
      <c r="M79" s="90"/>
    </row>
    <row r="80" spans="1:19" ht="15" customHeight="1">
      <c r="A80" s="154"/>
      <c r="B80" s="61"/>
      <c r="C80" s="61"/>
      <c r="D80" s="61"/>
      <c r="E80" s="61"/>
      <c r="F80" s="61"/>
      <c r="G80" s="61"/>
      <c r="H80" s="61"/>
      <c r="I80" s="57"/>
      <c r="J80" s="57"/>
      <c r="K80" s="89"/>
      <c r="L80" s="89"/>
      <c r="M80" s="90"/>
    </row>
    <row r="81" spans="1:13" ht="15" customHeight="1">
      <c r="A81" s="154"/>
      <c r="B81" s="61"/>
      <c r="C81" s="61"/>
      <c r="D81" s="61"/>
      <c r="E81" s="61"/>
      <c r="F81" s="61"/>
      <c r="G81" s="61"/>
      <c r="H81" s="61"/>
      <c r="I81" s="57"/>
      <c r="J81" s="57"/>
      <c r="K81" s="89"/>
      <c r="L81" s="89"/>
      <c r="M81" s="90"/>
    </row>
    <row r="82" spans="1:13" ht="15" customHeight="1">
      <c r="A82" s="154"/>
      <c r="B82" s="61"/>
      <c r="C82" s="61"/>
      <c r="D82" s="61"/>
      <c r="E82" s="61"/>
      <c r="F82" s="61"/>
      <c r="G82" s="61"/>
      <c r="H82" s="61"/>
      <c r="I82" s="57"/>
      <c r="J82" s="57"/>
      <c r="K82" s="89"/>
      <c r="L82" s="89"/>
      <c r="M82" s="90"/>
    </row>
    <row r="83" spans="1:13" ht="15" customHeight="1">
      <c r="A83" s="154"/>
      <c r="B83" s="61"/>
      <c r="C83" s="61"/>
      <c r="D83" s="61"/>
      <c r="E83" s="61"/>
      <c r="F83" s="61"/>
      <c r="G83" s="61"/>
      <c r="H83" s="61"/>
      <c r="I83" s="57"/>
      <c r="J83" s="57"/>
      <c r="K83" s="89"/>
      <c r="L83" s="89"/>
      <c r="M83" s="90"/>
    </row>
    <row r="84" spans="1:13" ht="15" customHeight="1">
      <c r="A84" s="154"/>
      <c r="B84" s="61"/>
      <c r="C84" s="61"/>
      <c r="D84" s="61"/>
      <c r="E84" s="61"/>
      <c r="F84" s="61"/>
      <c r="G84" s="61"/>
      <c r="H84" s="61"/>
      <c r="I84" s="57"/>
      <c r="J84" s="57"/>
      <c r="K84" s="89"/>
      <c r="L84" s="89"/>
      <c r="M84" s="90"/>
    </row>
    <row r="85" spans="1:13" ht="15" customHeight="1">
      <c r="A85" s="154"/>
      <c r="B85" s="61"/>
      <c r="C85" s="61"/>
      <c r="D85" s="61"/>
      <c r="E85" s="61"/>
      <c r="F85" s="61"/>
      <c r="G85" s="61"/>
      <c r="H85" s="61"/>
      <c r="I85" s="57"/>
      <c r="J85" s="57"/>
      <c r="K85" s="89"/>
      <c r="L85" s="89"/>
      <c r="M85" s="90"/>
    </row>
    <row r="86" spans="1:13" ht="15" customHeight="1">
      <c r="A86" s="154"/>
      <c r="B86" s="61"/>
      <c r="C86" s="61"/>
      <c r="D86" s="61"/>
      <c r="E86" s="61"/>
      <c r="F86" s="61"/>
      <c r="G86" s="61"/>
      <c r="H86" s="61"/>
      <c r="I86" s="57"/>
      <c r="J86" s="57"/>
      <c r="K86" s="89"/>
      <c r="L86" s="89"/>
      <c r="M86" s="90"/>
    </row>
    <row r="87" spans="1:13" ht="15" customHeight="1">
      <c r="A87" s="59"/>
      <c r="B87" s="89"/>
      <c r="C87" s="250"/>
      <c r="D87" s="250"/>
      <c r="E87" s="89"/>
      <c r="F87" s="57"/>
      <c r="G87" s="57"/>
      <c r="H87" s="57"/>
      <c r="I87" s="57"/>
      <c r="J87" s="57"/>
      <c r="K87" s="57"/>
      <c r="L87" s="89"/>
      <c r="M87" s="90"/>
    </row>
    <row r="88" spans="1:13" ht="15" customHeight="1">
      <c r="A88" s="59"/>
      <c r="B88" s="89"/>
      <c r="C88" s="250"/>
      <c r="D88" s="250"/>
      <c r="E88" s="89"/>
      <c r="F88" s="57"/>
      <c r="G88" s="57"/>
      <c r="H88" s="57"/>
      <c r="I88" s="57"/>
      <c r="J88" s="57"/>
      <c r="K88" s="57"/>
      <c r="L88" s="89"/>
      <c r="M88" s="90"/>
    </row>
    <row r="89" spans="1:13" ht="15" customHeight="1">
      <c r="A89" s="59"/>
      <c r="B89" s="89"/>
      <c r="C89" s="250"/>
      <c r="D89" s="250"/>
      <c r="E89" s="89"/>
      <c r="F89" s="57"/>
      <c r="G89" s="57"/>
      <c r="H89" s="57"/>
      <c r="I89" s="57"/>
      <c r="J89" s="57"/>
      <c r="K89" s="57"/>
      <c r="L89" s="89"/>
      <c r="M89" s="90"/>
    </row>
    <row r="90" spans="1:13" ht="15" customHeight="1">
      <c r="A90" s="59"/>
      <c r="B90" s="89"/>
      <c r="C90" s="250"/>
      <c r="D90" s="250"/>
      <c r="E90" s="89"/>
      <c r="F90" s="57"/>
      <c r="G90" s="57"/>
      <c r="H90" s="57"/>
      <c r="I90" s="57"/>
      <c r="J90" s="57"/>
      <c r="K90" s="57"/>
      <c r="L90" s="89"/>
      <c r="M90" s="90"/>
    </row>
    <row r="91" spans="1:13" ht="15" customHeight="1">
      <c r="A91" s="59"/>
      <c r="B91" s="89"/>
      <c r="C91" s="250"/>
      <c r="D91" s="250"/>
      <c r="E91" s="89"/>
      <c r="F91" s="57"/>
      <c r="G91" s="57"/>
      <c r="H91" s="57"/>
      <c r="I91" s="57"/>
      <c r="J91" s="57"/>
      <c r="K91" s="57"/>
      <c r="L91" s="89"/>
      <c r="M91" s="90"/>
    </row>
    <row r="92" spans="1:13" ht="15" customHeight="1">
      <c r="A92" s="59"/>
      <c r="B92" s="89"/>
      <c r="C92" s="89"/>
      <c r="D92" s="89"/>
      <c r="E92" s="89"/>
      <c r="F92" s="57"/>
      <c r="G92" s="57"/>
      <c r="H92" s="57"/>
      <c r="I92" s="57"/>
      <c r="J92" s="57"/>
      <c r="K92" s="57"/>
      <c r="L92" s="89"/>
      <c r="M92" s="90"/>
    </row>
    <row r="93" spans="1:13" ht="15" customHeight="1">
      <c r="A93" s="59"/>
      <c r="B93" s="89"/>
      <c r="C93" s="89"/>
      <c r="D93" s="89"/>
      <c r="E93" s="89"/>
      <c r="F93" s="57"/>
      <c r="G93" s="57"/>
      <c r="H93" s="57"/>
      <c r="I93" s="57"/>
      <c r="J93" s="57"/>
      <c r="K93" s="57"/>
      <c r="L93" s="89"/>
      <c r="M93" s="90"/>
    </row>
    <row r="94" spans="1:13" ht="15" customHeight="1">
      <c r="A94" s="59"/>
      <c r="B94" s="89"/>
      <c r="C94" s="89"/>
      <c r="D94" s="89"/>
      <c r="E94" s="89"/>
      <c r="F94" s="57"/>
      <c r="G94" s="57"/>
      <c r="H94" s="57"/>
      <c r="I94" s="57"/>
      <c r="J94" s="57"/>
      <c r="K94" s="57"/>
      <c r="L94" s="89"/>
      <c r="M94" s="90"/>
    </row>
    <row r="95" spans="1:13" ht="15" customHeight="1">
      <c r="A95" s="59"/>
      <c r="B95" s="89"/>
      <c r="C95" s="89"/>
      <c r="D95" s="89"/>
      <c r="E95" s="89"/>
      <c r="F95" s="57"/>
      <c r="G95" s="57"/>
      <c r="H95" s="57"/>
      <c r="I95" s="57"/>
      <c r="J95" s="57"/>
      <c r="K95" s="57"/>
      <c r="L95" s="89"/>
      <c r="M95" s="90"/>
    </row>
    <row r="96" spans="1:13" ht="15" customHeight="1">
      <c r="A96" s="59"/>
      <c r="B96" s="89"/>
      <c r="C96" s="89"/>
      <c r="D96" s="89"/>
      <c r="E96" s="89"/>
      <c r="F96" s="57"/>
      <c r="G96" s="57"/>
      <c r="H96" s="57"/>
      <c r="I96" s="57"/>
      <c r="J96" s="57"/>
      <c r="K96" s="57"/>
      <c r="L96" s="89"/>
      <c r="M96" s="90"/>
    </row>
    <row r="97" spans="1:13" ht="15" customHeight="1">
      <c r="A97" s="59"/>
      <c r="B97" s="89"/>
      <c r="C97" s="89"/>
      <c r="D97" s="89"/>
      <c r="E97" s="89"/>
      <c r="F97" s="57"/>
      <c r="G97" s="57"/>
      <c r="H97" s="57"/>
      <c r="I97" s="57"/>
      <c r="J97" s="57"/>
      <c r="K97" s="57"/>
      <c r="L97" s="89"/>
      <c r="M97" s="90"/>
    </row>
    <row r="98" spans="1:13" ht="15" customHeight="1">
      <c r="A98" s="59"/>
      <c r="B98" s="89"/>
      <c r="C98" s="89"/>
      <c r="D98" s="89"/>
      <c r="E98" s="89"/>
      <c r="F98" s="57"/>
      <c r="G98" s="57"/>
      <c r="H98" s="57"/>
      <c r="I98" s="57"/>
      <c r="J98" s="57"/>
      <c r="K98" s="57"/>
      <c r="L98" s="89"/>
      <c r="M98" s="90"/>
    </row>
    <row r="99" spans="1:13" ht="15" customHeight="1">
      <c r="A99" s="59"/>
      <c r="B99" s="89"/>
      <c r="C99" s="89"/>
      <c r="D99" s="89"/>
      <c r="E99" s="89"/>
      <c r="F99" s="57"/>
      <c r="G99" s="57"/>
      <c r="H99" s="57"/>
      <c r="I99" s="57"/>
      <c r="J99" s="57"/>
      <c r="K99" s="57"/>
      <c r="L99" s="89"/>
      <c r="M99" s="90"/>
    </row>
    <row r="100" spans="1:13" ht="15" customHeight="1">
      <c r="A100" s="59"/>
      <c r="B100" s="89"/>
      <c r="C100" s="89"/>
      <c r="D100" s="89"/>
      <c r="E100" s="89"/>
      <c r="F100" s="57"/>
      <c r="G100" s="57"/>
      <c r="H100" s="57"/>
      <c r="I100" s="57"/>
      <c r="J100" s="57"/>
      <c r="K100" s="57"/>
      <c r="L100" s="89"/>
      <c r="M100" s="90"/>
    </row>
    <row r="101" spans="1:13" ht="15" customHeight="1">
      <c r="A101" s="59"/>
      <c r="B101" s="89"/>
      <c r="C101" s="89"/>
      <c r="D101" s="89"/>
      <c r="E101" s="89"/>
      <c r="F101" s="57"/>
      <c r="G101" s="57"/>
      <c r="H101" s="57"/>
      <c r="I101" s="57"/>
      <c r="J101" s="57"/>
      <c r="K101" s="57"/>
      <c r="L101" s="89"/>
      <c r="M101" s="90"/>
    </row>
    <row r="102" spans="1:13" ht="15" customHeight="1">
      <c r="A102" s="59"/>
      <c r="B102" s="89"/>
      <c r="C102" s="89"/>
      <c r="D102" s="89"/>
      <c r="E102" s="89"/>
      <c r="F102" s="57"/>
      <c r="G102" s="57"/>
      <c r="H102" s="57"/>
      <c r="I102" s="57"/>
      <c r="J102" s="57"/>
      <c r="K102" s="57"/>
      <c r="L102" s="89"/>
      <c r="M102" s="90"/>
    </row>
    <row r="103" spans="1:13" ht="15" customHeight="1">
      <c r="A103" s="59"/>
      <c r="B103" s="89"/>
      <c r="C103" s="89"/>
      <c r="D103" s="89"/>
      <c r="E103" s="89"/>
      <c r="F103" s="57"/>
      <c r="G103" s="57"/>
      <c r="H103" s="57"/>
      <c r="I103" s="57"/>
      <c r="J103" s="57"/>
      <c r="K103" s="57"/>
      <c r="L103" s="89"/>
      <c r="M103" s="90"/>
    </row>
    <row r="104" spans="1:13" ht="15" customHeight="1">
      <c r="A104" s="59"/>
      <c r="B104" s="89"/>
      <c r="C104" s="89"/>
      <c r="D104" s="89"/>
      <c r="E104" s="89"/>
      <c r="F104" s="57"/>
      <c r="G104" s="57"/>
      <c r="H104" s="57"/>
      <c r="I104" s="57"/>
      <c r="J104" s="57"/>
      <c r="K104" s="57"/>
      <c r="L104" s="89"/>
      <c r="M104" s="90"/>
    </row>
    <row r="105" spans="1:13" ht="15" customHeight="1">
      <c r="A105" s="59"/>
      <c r="B105" s="89"/>
      <c r="C105" s="89"/>
      <c r="D105" s="89"/>
      <c r="E105" s="89"/>
      <c r="F105" s="57"/>
      <c r="G105" s="57"/>
      <c r="H105" s="57"/>
      <c r="I105" s="57"/>
      <c r="J105" s="57"/>
      <c r="K105" s="57"/>
      <c r="L105" s="89"/>
      <c r="M105" s="90"/>
    </row>
    <row r="106" spans="1:13" ht="15" customHeight="1" thickBot="1">
      <c r="A106" s="127"/>
      <c r="B106" s="128"/>
      <c r="C106" s="128"/>
      <c r="D106" s="128"/>
      <c r="E106" s="128"/>
      <c r="F106" s="105"/>
      <c r="G106" s="105"/>
      <c r="H106" s="105"/>
      <c r="I106" s="105"/>
      <c r="J106" s="105"/>
      <c r="K106" s="105"/>
      <c r="L106" s="128"/>
      <c r="M106" s="130"/>
    </row>
    <row r="107" spans="1:13" s="4" customFormat="1" ht="15" customHeight="1"/>
    <row r="108" spans="1:13" s="4" customFormat="1" ht="15" customHeight="1"/>
    <row r="109" spans="1:13" s="4" customFormat="1" ht="15" customHeight="1"/>
    <row r="110" spans="1:13" s="4" customFormat="1" ht="15" customHeight="1"/>
    <row r="111" spans="1:13" s="4" customFormat="1" ht="15" customHeight="1"/>
    <row r="112" spans="1:13" s="4" customFormat="1" ht="15" customHeight="1"/>
    <row r="113" s="4" customFormat="1"/>
    <row r="114" s="4" customFormat="1"/>
    <row r="115" s="4" customFormat="1"/>
    <row r="116" s="4" customFormat="1"/>
  </sheetData>
  <sheetProtection password="CC9A" sheet="1" objects="1" scenarios="1" formatCells="0" formatRows="0" insertRows="0" deleteRows="0"/>
  <mergeCells count="44">
    <mergeCell ref="A2:M2"/>
    <mergeCell ref="K3:M3"/>
    <mergeCell ref="J4:M4"/>
    <mergeCell ref="L5:M5"/>
    <mergeCell ref="C3:J3"/>
    <mergeCell ref="C4:H4"/>
    <mergeCell ref="A3:B3"/>
    <mergeCell ref="A4:B4"/>
    <mergeCell ref="A5:B5"/>
    <mergeCell ref="L27:M27"/>
    <mergeCell ref="L19:M19"/>
    <mergeCell ref="L21:M21"/>
    <mergeCell ref="L23:M23"/>
    <mergeCell ref="A6:B6"/>
    <mergeCell ref="C5:D6"/>
    <mergeCell ref="E6:F6"/>
    <mergeCell ref="I5:I6"/>
    <mergeCell ref="L24:M24"/>
    <mergeCell ref="L25:M25"/>
    <mergeCell ref="L26:M26"/>
    <mergeCell ref="K5:K6"/>
    <mergeCell ref="L6:M6"/>
    <mergeCell ref="L38:M38"/>
    <mergeCell ref="L39:M39"/>
    <mergeCell ref="L41:M41"/>
    <mergeCell ref="L28:M28"/>
    <mergeCell ref="L29:M29"/>
    <mergeCell ref="L40:M40"/>
    <mergeCell ref="A58:B58"/>
    <mergeCell ref="A59:B59"/>
    <mergeCell ref="E5:F5"/>
    <mergeCell ref="G5:G6"/>
    <mergeCell ref="B9:L16"/>
    <mergeCell ref="L52:M52"/>
    <mergeCell ref="A57:M57"/>
    <mergeCell ref="L43:M43"/>
    <mergeCell ref="K58:M58"/>
    <mergeCell ref="J59:M59"/>
    <mergeCell ref="C58:J58"/>
    <mergeCell ref="C59:H59"/>
    <mergeCell ref="L30:M30"/>
    <mergeCell ref="L32:M32"/>
    <mergeCell ref="L33:M33"/>
    <mergeCell ref="L42:M42"/>
  </mergeCells>
  <phoneticPr fontId="3"/>
  <conditionalFormatting sqref="J31">
    <cfRule type="cellIs" dxfId="6" priority="3" stopIfTrue="1" operator="greaterThan">
      <formula>0.1</formula>
    </cfRule>
  </conditionalFormatting>
  <dataValidations count="1">
    <dataValidation type="list" allowBlank="1" showInputMessage="1" showErrorMessage="1" sqref="I45">
      <formula1>"（選択）,湿　式,乾　式"</formula1>
    </dataValidation>
  </dataValidations>
  <pageMargins left="0.78740157480314965" right="0.51181102362204722" top="0.78740157480314965" bottom="0.39370078740157483" header="0.19685039370078741" footer="0.19685039370078741"/>
  <pageSetup paperSize="9" fitToHeight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T152"/>
  <sheetViews>
    <sheetView view="pageBreakPreview" zoomScaleNormal="120" zoomScaleSheetLayoutView="100" workbookViewId="0">
      <selection activeCell="E5" sqref="E5:F5"/>
    </sheetView>
  </sheetViews>
  <sheetFormatPr defaultColWidth="9" defaultRowHeight="13.5"/>
  <cols>
    <col min="1" max="1" width="2.125" style="17" customWidth="1"/>
    <col min="2" max="2" width="6" style="17" customWidth="1"/>
    <col min="3" max="3" width="3.875" style="17" customWidth="1"/>
    <col min="4" max="4" width="7.25" style="17" customWidth="1"/>
    <col min="5" max="5" width="8.625" style="17" customWidth="1"/>
    <col min="6" max="6" width="7.75" style="17" customWidth="1"/>
    <col min="7" max="7" width="9.875" style="17" customWidth="1"/>
    <col min="8" max="8" width="7.5" style="17" customWidth="1"/>
    <col min="9" max="10" width="8.625" style="17" customWidth="1"/>
    <col min="11" max="11" width="7.75" style="17" customWidth="1"/>
    <col min="12" max="12" width="12.375" style="17" customWidth="1"/>
    <col min="13" max="13" width="11.5" style="17" customWidth="1"/>
    <col min="14" max="14" width="6.875" style="17" customWidth="1"/>
    <col min="15" max="16384" width="9" style="17"/>
  </cols>
  <sheetData>
    <row r="1" spans="1:12" ht="15" customHeight="1" thickBot="1"/>
    <row r="2" spans="1:12" s="8" customFormat="1" ht="18.75" customHeight="1" thickBot="1">
      <c r="A2" s="515" t="s">
        <v>77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7"/>
    </row>
    <row r="3" spans="1:12" s="8" customFormat="1" ht="28.5" customHeight="1" thickTop="1">
      <c r="A3" s="567" t="s">
        <v>163</v>
      </c>
      <c r="B3" s="568"/>
      <c r="C3" s="518" t="str">
        <f>+表紙!B3&amp;"　　（　５．エネルギー消費量　）"</f>
        <v>ブロイラ、魚焼器、サラマンダ（選択してください）　　（　５．エネルギー消費量　）</v>
      </c>
      <c r="D3" s="519"/>
      <c r="E3" s="519"/>
      <c r="F3" s="519"/>
      <c r="G3" s="519"/>
      <c r="H3" s="519"/>
      <c r="I3" s="519"/>
      <c r="J3" s="520"/>
      <c r="K3" s="518" t="str">
        <f xml:space="preserve"> IF(表紙!$C$13="選択してください","","ガス種："&amp;表紙!$C$12)</f>
        <v>ガス種：選択してください</v>
      </c>
      <c r="L3" s="521"/>
    </row>
    <row r="4" spans="1:12" s="8" customFormat="1" ht="18" customHeight="1" thickBot="1">
      <c r="A4" s="538" t="s">
        <v>89</v>
      </c>
      <c r="B4" s="539"/>
      <c r="C4" s="532" t="str">
        <f>IF(表紙!$B$6=0,"",表紙!$B$6)</f>
        <v/>
      </c>
      <c r="D4" s="522"/>
      <c r="E4" s="522"/>
      <c r="F4" s="522"/>
      <c r="G4" s="522"/>
      <c r="H4" s="533"/>
      <c r="I4" s="292" t="s">
        <v>46</v>
      </c>
      <c r="J4" s="528" t="str">
        <f>IF(表紙!$H$5=0,"",表紙!$H$5)</f>
        <v/>
      </c>
      <c r="K4" s="523"/>
      <c r="L4" s="529"/>
    </row>
    <row r="5" spans="1:12" s="8" customFormat="1" ht="15.75" customHeight="1">
      <c r="A5" s="565" t="s">
        <v>53</v>
      </c>
      <c r="B5" s="566"/>
      <c r="C5" s="552" t="s">
        <v>54</v>
      </c>
      <c r="D5" s="553"/>
      <c r="E5" s="575"/>
      <c r="F5" s="576"/>
      <c r="G5" s="541" t="s">
        <v>21</v>
      </c>
      <c r="H5" s="255"/>
      <c r="I5" s="541" t="s">
        <v>34</v>
      </c>
      <c r="J5" s="255"/>
      <c r="K5" s="541" t="s">
        <v>10</v>
      </c>
      <c r="L5" s="210"/>
    </row>
    <row r="6" spans="1:12" s="8" customFormat="1" ht="15.75" customHeight="1" thickBot="1">
      <c r="A6" s="550" t="s">
        <v>14</v>
      </c>
      <c r="B6" s="551"/>
      <c r="C6" s="554"/>
      <c r="D6" s="555"/>
      <c r="E6" s="577"/>
      <c r="F6" s="578"/>
      <c r="G6" s="436"/>
      <c r="H6" s="257"/>
      <c r="I6" s="436"/>
      <c r="J6" s="257"/>
      <c r="K6" s="436"/>
      <c r="L6" s="211"/>
    </row>
    <row r="7" spans="1:12" s="8" customFormat="1" ht="10.5" customHeight="1">
      <c r="A7" s="55"/>
      <c r="B7" s="56"/>
      <c r="C7" s="56"/>
      <c r="D7" s="56"/>
      <c r="E7" s="57"/>
      <c r="F7" s="57"/>
      <c r="G7" s="56"/>
      <c r="H7" s="56"/>
      <c r="I7" s="56"/>
      <c r="J7" s="56"/>
      <c r="K7" s="56"/>
      <c r="L7" s="120"/>
    </row>
    <row r="8" spans="1:12" s="8" customFormat="1" ht="22.5" customHeight="1">
      <c r="A8" s="58"/>
      <c r="B8" s="323" t="s">
        <v>85</v>
      </c>
      <c r="C8" s="57"/>
      <c r="D8" s="57"/>
      <c r="E8" s="57"/>
      <c r="F8" s="57"/>
      <c r="G8" s="57"/>
      <c r="H8" s="57"/>
      <c r="I8" s="57"/>
      <c r="J8" s="57"/>
      <c r="K8" s="57"/>
      <c r="L8" s="88"/>
    </row>
    <row r="9" spans="1:12" s="8" customFormat="1" ht="22.5" customHeight="1">
      <c r="A9" s="58"/>
      <c r="B9" s="113"/>
      <c r="C9" s="57"/>
      <c r="D9" s="57"/>
      <c r="E9" s="57"/>
      <c r="F9" s="57"/>
      <c r="G9" s="57"/>
      <c r="H9" s="57"/>
      <c r="I9" s="57"/>
      <c r="J9" s="57"/>
      <c r="K9" s="57"/>
      <c r="L9" s="88"/>
    </row>
    <row r="10" spans="1:12" s="8" customFormat="1" ht="17.25" customHeight="1">
      <c r="A10" s="58"/>
      <c r="B10" s="57"/>
      <c r="C10" s="250" t="s">
        <v>83</v>
      </c>
      <c r="D10" s="57"/>
      <c r="E10" s="57"/>
      <c r="F10" s="57"/>
      <c r="G10" s="57"/>
      <c r="H10" s="57"/>
      <c r="I10" s="61" t="s">
        <v>53</v>
      </c>
      <c r="J10" s="64" t="s">
        <v>55</v>
      </c>
      <c r="K10" s="57"/>
      <c r="L10" s="88"/>
    </row>
    <row r="11" spans="1:12" s="8" customFormat="1" ht="17.25" customHeight="1" thickBot="1">
      <c r="A11" s="58"/>
      <c r="B11" s="57"/>
      <c r="C11" s="220" t="s">
        <v>213</v>
      </c>
      <c r="D11" s="62" t="s">
        <v>113</v>
      </c>
      <c r="E11" s="140"/>
      <c r="F11" s="140"/>
      <c r="G11" s="57"/>
      <c r="H11" s="226" t="s">
        <v>211</v>
      </c>
      <c r="I11" s="293" t="str">
        <f>IF(+'3.立上り性能'!I33&lt;&gt;"",+'3.立上り性能'!I33,"")</f>
        <v/>
      </c>
      <c r="J11" s="293" t="str">
        <f>IF(+'3.立上り性能'!J33&lt;&gt;"",+'3.立上り性能'!J33,"")</f>
        <v/>
      </c>
      <c r="K11" s="65" t="s">
        <v>24</v>
      </c>
      <c r="L11" s="337" t="s">
        <v>31</v>
      </c>
    </row>
    <row r="12" spans="1:12" s="8" customFormat="1" ht="17.25" customHeight="1" thickBot="1">
      <c r="A12" s="58"/>
      <c r="B12" s="57"/>
      <c r="C12" s="220" t="s">
        <v>214</v>
      </c>
      <c r="D12" s="62" t="s">
        <v>152</v>
      </c>
      <c r="E12" s="140"/>
      <c r="F12" s="140"/>
      <c r="G12" s="57"/>
      <c r="H12" s="223" t="s">
        <v>212</v>
      </c>
      <c r="I12" s="294" t="str">
        <f>+I11</f>
        <v/>
      </c>
      <c r="J12" s="295" t="str">
        <f>+J11</f>
        <v/>
      </c>
      <c r="K12" s="65" t="s">
        <v>24</v>
      </c>
      <c r="L12" s="337" t="s">
        <v>31</v>
      </c>
    </row>
    <row r="13" spans="1:12" s="8" customFormat="1" ht="3.75" customHeight="1" thickBot="1">
      <c r="A13" s="58"/>
      <c r="B13" s="57"/>
      <c r="C13" s="57"/>
      <c r="D13" s="96"/>
      <c r="E13" s="96"/>
      <c r="F13" s="96"/>
      <c r="G13" s="57"/>
      <c r="H13" s="237"/>
      <c r="I13" s="72"/>
      <c r="J13" s="116"/>
      <c r="K13" s="65"/>
      <c r="L13" s="337"/>
    </row>
    <row r="14" spans="1:12" s="8" customFormat="1" ht="28.5" customHeight="1" thickBot="1">
      <c r="A14" s="58"/>
      <c r="B14" s="57"/>
      <c r="C14" s="57"/>
      <c r="D14" s="62"/>
      <c r="E14" s="62"/>
      <c r="F14" s="62"/>
      <c r="G14" s="57"/>
      <c r="H14" s="57"/>
      <c r="I14" s="80" t="s">
        <v>215</v>
      </c>
      <c r="J14" s="296" t="str">
        <f>IF(COUNTBLANK(I12:J12)=0,(I12+J12)/2,"")</f>
        <v/>
      </c>
      <c r="K14" s="65" t="s">
        <v>24</v>
      </c>
      <c r="L14" s="337" t="s">
        <v>31</v>
      </c>
    </row>
    <row r="15" spans="1:12" s="8" customFormat="1" ht="3.75" customHeight="1" thickBot="1">
      <c r="A15" s="58"/>
      <c r="B15" s="57"/>
      <c r="C15" s="62"/>
      <c r="D15" s="62"/>
      <c r="E15" s="62"/>
      <c r="F15" s="62"/>
      <c r="G15" s="57"/>
      <c r="H15" s="57"/>
      <c r="I15" s="80"/>
      <c r="J15" s="40"/>
      <c r="K15" s="65"/>
      <c r="L15" s="337"/>
    </row>
    <row r="16" spans="1:12" s="8" customFormat="1" ht="18" customHeight="1" thickBot="1">
      <c r="A16" s="58"/>
      <c r="B16" s="57"/>
      <c r="C16" s="62"/>
      <c r="D16" s="62"/>
      <c r="E16" s="62"/>
      <c r="F16" s="62"/>
      <c r="G16" s="57"/>
      <c r="H16" s="57"/>
      <c r="I16" s="82" t="s">
        <v>13</v>
      </c>
      <c r="J16" s="297" t="str">
        <f>IF(J14&lt;&gt;0,IF(J14&lt;&gt;"",ABS(I12-J12)/J14,""),"")</f>
        <v/>
      </c>
      <c r="K16" s="65"/>
      <c r="L16" s="131" t="s">
        <v>29</v>
      </c>
    </row>
    <row r="17" spans="1:20" s="8" customFormat="1" ht="9" customHeight="1">
      <c r="A17" s="58"/>
      <c r="B17" s="57"/>
      <c r="C17" s="62"/>
      <c r="D17" s="62"/>
      <c r="E17" s="62"/>
      <c r="F17" s="62"/>
      <c r="G17" s="57"/>
      <c r="H17" s="57"/>
      <c r="I17" s="82"/>
      <c r="J17" s="43"/>
      <c r="K17" s="65"/>
      <c r="L17" s="337"/>
    </row>
    <row r="18" spans="1:20" s="8" customFormat="1" ht="17.25" customHeight="1">
      <c r="A18" s="58"/>
      <c r="B18" s="57"/>
      <c r="C18" s="250" t="s">
        <v>84</v>
      </c>
      <c r="D18" s="57"/>
      <c r="E18" s="57"/>
      <c r="F18" s="57"/>
      <c r="G18" s="57"/>
      <c r="H18" s="57"/>
      <c r="I18" s="61" t="s">
        <v>53</v>
      </c>
      <c r="J18" s="64" t="s">
        <v>55</v>
      </c>
      <c r="K18" s="57"/>
      <c r="L18" s="88"/>
    </row>
    <row r="19" spans="1:20" s="8" customFormat="1" ht="17.25" customHeight="1" thickBot="1">
      <c r="A19" s="58"/>
      <c r="B19" s="67"/>
      <c r="C19" s="220" t="s">
        <v>218</v>
      </c>
      <c r="D19" s="62" t="s">
        <v>114</v>
      </c>
      <c r="E19" s="140"/>
      <c r="F19" s="140"/>
      <c r="G19" s="57"/>
      <c r="H19" s="226" t="s">
        <v>216</v>
      </c>
      <c r="I19" s="293" t="str">
        <f>IF(+'3.立上り性能'!I52&lt;&gt;"",+'3.立上り性能'!I52,"")</f>
        <v/>
      </c>
      <c r="J19" s="293" t="str">
        <f>IF(+'3.立上り性能'!J52&lt;&gt;"",+'3.立上り性能'!J52,"")</f>
        <v/>
      </c>
      <c r="K19" s="65" t="s">
        <v>24</v>
      </c>
      <c r="L19" s="337" t="s">
        <v>31</v>
      </c>
    </row>
    <row r="20" spans="1:20" s="8" customFormat="1" ht="17.25" customHeight="1" thickBot="1">
      <c r="A20" s="58"/>
      <c r="B20" s="57"/>
      <c r="C20" s="220" t="s">
        <v>219</v>
      </c>
      <c r="D20" s="62" t="s">
        <v>115</v>
      </c>
      <c r="E20" s="140"/>
      <c r="F20" s="140"/>
      <c r="G20" s="57"/>
      <c r="H20" s="223" t="s">
        <v>217</v>
      </c>
      <c r="I20" s="294" t="str">
        <f>+I19</f>
        <v/>
      </c>
      <c r="J20" s="295" t="str">
        <f>+J19</f>
        <v/>
      </c>
      <c r="K20" s="65" t="s">
        <v>24</v>
      </c>
      <c r="L20" s="337" t="s">
        <v>31</v>
      </c>
    </row>
    <row r="21" spans="1:20" s="8" customFormat="1" ht="3.75" customHeight="1" thickBot="1">
      <c r="A21" s="58"/>
      <c r="B21" s="57"/>
      <c r="C21" s="62"/>
      <c r="D21" s="96"/>
      <c r="E21" s="96"/>
      <c r="F21" s="96"/>
      <c r="G21" s="57"/>
      <c r="H21" s="74"/>
      <c r="I21" s="72"/>
      <c r="J21" s="39"/>
      <c r="K21" s="65"/>
      <c r="L21" s="337"/>
    </row>
    <row r="22" spans="1:20" s="8" customFormat="1" ht="28.5" customHeight="1" thickBot="1">
      <c r="A22" s="58"/>
      <c r="B22" s="57"/>
      <c r="C22" s="57"/>
      <c r="D22" s="62"/>
      <c r="E22" s="62"/>
      <c r="F22" s="62"/>
      <c r="G22" s="62"/>
      <c r="H22" s="57"/>
      <c r="I22" s="80" t="s">
        <v>220</v>
      </c>
      <c r="J22" s="296" t="str">
        <f>IF(COUNTBLANK(I20:J20)=0,(I20+J20)/2,"")</f>
        <v/>
      </c>
      <c r="K22" s="65" t="s">
        <v>24</v>
      </c>
      <c r="L22" s="337" t="s">
        <v>31</v>
      </c>
    </row>
    <row r="23" spans="1:20" s="8" customFormat="1" ht="3.75" customHeight="1" thickBot="1">
      <c r="A23" s="58"/>
      <c r="B23" s="57"/>
      <c r="C23" s="57"/>
      <c r="D23" s="62"/>
      <c r="E23" s="62"/>
      <c r="F23" s="62"/>
      <c r="G23" s="62"/>
      <c r="H23" s="57"/>
      <c r="I23" s="80"/>
      <c r="J23" s="40"/>
      <c r="K23" s="65"/>
      <c r="L23" s="337"/>
    </row>
    <row r="24" spans="1:20" s="8" customFormat="1" ht="18" customHeight="1" thickBot="1">
      <c r="A24" s="58"/>
      <c r="B24" s="57"/>
      <c r="C24" s="57"/>
      <c r="D24" s="62"/>
      <c r="E24" s="62"/>
      <c r="F24" s="62"/>
      <c r="G24" s="62"/>
      <c r="H24" s="57"/>
      <c r="I24" s="82" t="s">
        <v>13</v>
      </c>
      <c r="J24" s="297" t="str">
        <f>IF(J22&lt;&gt;0,IF(J22&lt;&gt;"",ABS(I20-J20)/J22,""),"")</f>
        <v/>
      </c>
      <c r="K24" s="65"/>
      <c r="L24" s="131" t="s">
        <v>29</v>
      </c>
    </row>
    <row r="25" spans="1:20" s="8" customFormat="1" ht="15" customHeight="1">
      <c r="A25" s="58"/>
      <c r="B25" s="57"/>
      <c r="C25" s="57"/>
      <c r="D25" s="62"/>
      <c r="E25" s="62"/>
      <c r="F25" s="62"/>
      <c r="G25" s="62"/>
      <c r="H25" s="57"/>
      <c r="I25" s="82"/>
      <c r="J25" s="298"/>
      <c r="K25" s="65"/>
      <c r="L25" s="337"/>
    </row>
    <row r="26" spans="1:20" s="8" customFormat="1" ht="22.5" customHeight="1">
      <c r="A26" s="58"/>
      <c r="B26" s="323" t="s">
        <v>86</v>
      </c>
      <c r="C26" s="57"/>
      <c r="D26" s="57"/>
      <c r="E26" s="57"/>
      <c r="F26" s="57"/>
      <c r="G26" s="57"/>
      <c r="H26" s="57"/>
      <c r="I26" s="57"/>
      <c r="J26" s="65"/>
      <c r="K26" s="336"/>
      <c r="L26" s="88"/>
    </row>
    <row r="27" spans="1:20" s="8" customFormat="1" ht="22.5" customHeight="1">
      <c r="A27" s="58"/>
      <c r="B27" s="57"/>
      <c r="C27" s="71"/>
      <c r="D27" s="57"/>
      <c r="E27" s="57"/>
      <c r="F27" s="57"/>
      <c r="G27" s="57"/>
      <c r="H27" s="57"/>
      <c r="I27" s="57"/>
      <c r="J27" s="65"/>
      <c r="K27" s="336"/>
      <c r="L27" s="88"/>
    </row>
    <row r="28" spans="1:20" s="8" customFormat="1" ht="17.25" customHeight="1">
      <c r="A28" s="58"/>
      <c r="B28" s="57"/>
      <c r="C28" s="250" t="s">
        <v>83</v>
      </c>
      <c r="D28" s="57"/>
      <c r="E28" s="57"/>
      <c r="F28" s="57"/>
      <c r="G28" s="57"/>
      <c r="H28" s="57"/>
      <c r="I28" s="61"/>
      <c r="J28" s="64"/>
      <c r="K28" s="57"/>
      <c r="L28" s="88"/>
    </row>
    <row r="29" spans="1:20" s="8" customFormat="1" ht="18.75" customHeight="1">
      <c r="A29" s="58"/>
      <c r="B29" s="67"/>
      <c r="C29" s="220" t="s">
        <v>293</v>
      </c>
      <c r="D29" s="57" t="s">
        <v>306</v>
      </c>
      <c r="E29" s="76"/>
      <c r="F29" s="76"/>
      <c r="G29" s="57"/>
      <c r="H29" s="57"/>
      <c r="I29" s="238" t="s">
        <v>292</v>
      </c>
      <c r="J29" s="299" t="str">
        <f>IF(+表紙!H16&lt;&gt;"",+表紙!H16,"")</f>
        <v/>
      </c>
      <c r="K29" s="60" t="s">
        <v>300</v>
      </c>
      <c r="L29" s="131" t="s">
        <v>31</v>
      </c>
      <c r="N29" s="13"/>
      <c r="O29" s="10"/>
      <c r="P29" s="10"/>
      <c r="Q29" s="15"/>
      <c r="R29" s="18"/>
      <c r="S29" s="10"/>
      <c r="T29" s="14"/>
    </row>
    <row r="30" spans="1:20" s="8" customFormat="1" ht="3.75" customHeight="1" thickBot="1">
      <c r="A30" s="58"/>
      <c r="B30" s="57"/>
      <c r="C30" s="220"/>
      <c r="D30" s="62"/>
      <c r="E30" s="62"/>
      <c r="F30" s="62"/>
      <c r="G30" s="62"/>
      <c r="H30" s="57"/>
      <c r="I30" s="223"/>
      <c r="J30" s="40"/>
      <c r="K30" s="65"/>
      <c r="L30" s="337"/>
    </row>
    <row r="31" spans="1:20" s="8" customFormat="1" ht="28.5" customHeight="1" thickBot="1">
      <c r="A31" s="58"/>
      <c r="B31" s="57"/>
      <c r="C31" s="220" t="s">
        <v>221</v>
      </c>
      <c r="D31" s="57" t="s">
        <v>307</v>
      </c>
      <c r="E31" s="61"/>
      <c r="F31" s="61"/>
      <c r="G31" s="250"/>
      <c r="H31" s="57"/>
      <c r="I31" s="239" t="s">
        <v>290</v>
      </c>
      <c r="J31" s="300" t="str">
        <f>IF(J29&lt;&gt;"",+J29,"")</f>
        <v/>
      </c>
      <c r="K31" s="60" t="s">
        <v>299</v>
      </c>
      <c r="L31" s="131" t="s">
        <v>31</v>
      </c>
      <c r="O31" s="10"/>
      <c r="P31" s="10"/>
      <c r="Q31" s="10"/>
      <c r="R31" s="10"/>
      <c r="S31" s="10"/>
      <c r="T31" s="10"/>
    </row>
    <row r="32" spans="1:20" s="8" customFormat="1" ht="9" customHeight="1">
      <c r="A32" s="58"/>
      <c r="B32" s="57"/>
      <c r="C32" s="57"/>
      <c r="D32" s="57"/>
      <c r="E32" s="61"/>
      <c r="F32" s="61"/>
      <c r="G32" s="250"/>
      <c r="H32" s="57"/>
      <c r="I32" s="240"/>
      <c r="J32" s="148"/>
      <c r="K32" s="60"/>
      <c r="L32" s="131"/>
      <c r="O32" s="10"/>
      <c r="P32" s="10"/>
      <c r="Q32" s="10"/>
      <c r="R32" s="10"/>
      <c r="S32" s="10"/>
      <c r="T32" s="10"/>
    </row>
    <row r="33" spans="1:20" s="8" customFormat="1" ht="16.5" customHeight="1">
      <c r="A33" s="58"/>
      <c r="B33" s="57"/>
      <c r="C33" s="250" t="s">
        <v>84</v>
      </c>
      <c r="D33" s="57"/>
      <c r="E33" s="61"/>
      <c r="F33" s="61"/>
      <c r="G33" s="250"/>
      <c r="H33" s="57"/>
      <c r="I33" s="240"/>
      <c r="J33" s="148"/>
      <c r="K33" s="60"/>
      <c r="L33" s="131"/>
      <c r="O33" s="10"/>
      <c r="P33" s="10"/>
      <c r="Q33" s="10"/>
      <c r="R33" s="10"/>
      <c r="S33" s="10"/>
      <c r="T33" s="10"/>
    </row>
    <row r="34" spans="1:20" s="8" customFormat="1" ht="18" customHeight="1">
      <c r="A34" s="58"/>
      <c r="B34" s="67"/>
      <c r="C34" s="220" t="s">
        <v>294</v>
      </c>
      <c r="D34" s="57" t="s">
        <v>308</v>
      </c>
      <c r="E34" s="61"/>
      <c r="F34" s="61"/>
      <c r="G34" s="250"/>
      <c r="H34" s="57"/>
      <c r="I34" s="238" t="s">
        <v>295</v>
      </c>
      <c r="J34" s="301" t="str">
        <f>IF(+表紙!H17&lt;&gt;"",+表紙!H17,"")</f>
        <v/>
      </c>
      <c r="K34" s="60" t="s">
        <v>301</v>
      </c>
      <c r="L34" s="131" t="s">
        <v>31</v>
      </c>
      <c r="O34" s="10"/>
      <c r="P34" s="10"/>
      <c r="Q34" s="10"/>
      <c r="R34" s="10"/>
      <c r="S34" s="10"/>
      <c r="T34" s="10"/>
    </row>
    <row r="35" spans="1:20" s="8" customFormat="1" ht="3.75" customHeight="1" thickBot="1">
      <c r="A35" s="58"/>
      <c r="B35" s="57"/>
      <c r="C35" s="220"/>
      <c r="D35" s="62"/>
      <c r="E35" s="62"/>
      <c r="F35" s="62"/>
      <c r="G35" s="62"/>
      <c r="H35" s="57"/>
      <c r="I35" s="223"/>
      <c r="J35" s="40"/>
      <c r="K35" s="65"/>
      <c r="L35" s="337"/>
    </row>
    <row r="36" spans="1:20" s="8" customFormat="1" ht="29.25" customHeight="1" thickBot="1">
      <c r="A36" s="58"/>
      <c r="B36" s="57"/>
      <c r="C36" s="220" t="s">
        <v>222</v>
      </c>
      <c r="D36" s="57" t="s">
        <v>309</v>
      </c>
      <c r="E36" s="61"/>
      <c r="F36" s="61"/>
      <c r="G36" s="250"/>
      <c r="H36" s="85"/>
      <c r="I36" s="239" t="s">
        <v>291</v>
      </c>
      <c r="J36" s="300" t="str">
        <f>IF(J34&lt;&gt;"",+J34,"")</f>
        <v/>
      </c>
      <c r="K36" s="60" t="s">
        <v>302</v>
      </c>
      <c r="L36" s="131" t="s">
        <v>31</v>
      </c>
      <c r="O36" s="10"/>
      <c r="Q36" s="10"/>
      <c r="R36" s="10"/>
      <c r="S36" s="10"/>
      <c r="T36" s="10"/>
    </row>
    <row r="37" spans="1:20" s="8" customFormat="1" ht="4.5" customHeight="1">
      <c r="A37" s="58"/>
      <c r="B37" s="57"/>
      <c r="C37" s="75"/>
      <c r="D37" s="57"/>
      <c r="E37" s="74"/>
      <c r="F37" s="74"/>
      <c r="G37" s="74"/>
      <c r="H37" s="72"/>
      <c r="I37" s="81"/>
      <c r="J37" s="65"/>
      <c r="K37" s="336"/>
      <c r="L37" s="337"/>
    </row>
    <row r="38" spans="1:20" s="8" customFormat="1" ht="4.5" customHeight="1">
      <c r="A38" s="58"/>
      <c r="B38" s="57"/>
      <c r="C38" s="75"/>
      <c r="D38" s="57"/>
      <c r="E38" s="74"/>
      <c r="F38" s="74"/>
      <c r="G38" s="74"/>
      <c r="H38" s="72"/>
      <c r="I38" s="81"/>
      <c r="J38" s="65"/>
      <c r="K38" s="336"/>
      <c r="L38" s="337"/>
    </row>
    <row r="39" spans="1:20" s="8" customFormat="1" ht="17.25" customHeight="1">
      <c r="A39" s="58"/>
      <c r="B39" s="57"/>
      <c r="C39" s="75"/>
      <c r="D39" s="57"/>
      <c r="E39" s="74"/>
      <c r="F39" s="74"/>
      <c r="G39" s="74"/>
      <c r="H39" s="72"/>
      <c r="I39" s="81"/>
      <c r="J39" s="65"/>
      <c r="K39" s="336"/>
      <c r="L39" s="337"/>
    </row>
    <row r="40" spans="1:20" s="8" customFormat="1" ht="17.25" customHeight="1">
      <c r="A40" s="58"/>
      <c r="B40" s="57"/>
      <c r="C40" s="75"/>
      <c r="D40" s="57"/>
      <c r="E40" s="74"/>
      <c r="F40" s="74"/>
      <c r="G40" s="74"/>
      <c r="H40" s="72"/>
      <c r="I40" s="81"/>
      <c r="J40" s="65"/>
      <c r="K40" s="336"/>
      <c r="L40" s="337"/>
    </row>
    <row r="41" spans="1:20" s="8" customFormat="1" ht="17.25" customHeight="1">
      <c r="A41" s="58"/>
      <c r="B41" s="57"/>
      <c r="C41" s="75"/>
      <c r="D41" s="57"/>
      <c r="E41" s="74"/>
      <c r="F41" s="74"/>
      <c r="G41" s="74"/>
      <c r="H41" s="72"/>
      <c r="I41" s="81"/>
      <c r="J41" s="65"/>
      <c r="K41" s="336"/>
      <c r="L41" s="337"/>
    </row>
    <row r="42" spans="1:20" s="8" customFormat="1" ht="17.25" customHeight="1">
      <c r="A42" s="58"/>
      <c r="B42" s="57"/>
      <c r="C42" s="75"/>
      <c r="D42" s="57"/>
      <c r="E42" s="74"/>
      <c r="F42" s="74"/>
      <c r="G42" s="74"/>
      <c r="H42" s="72"/>
      <c r="I42" s="81"/>
      <c r="J42" s="65"/>
      <c r="K42" s="336"/>
      <c r="L42" s="337"/>
    </row>
    <row r="43" spans="1:20" s="8" customFormat="1" ht="17.25" customHeight="1">
      <c r="A43" s="58"/>
      <c r="B43" s="57"/>
      <c r="C43" s="75"/>
      <c r="D43" s="57"/>
      <c r="E43" s="74"/>
      <c r="F43" s="74"/>
      <c r="G43" s="74"/>
      <c r="H43" s="72"/>
      <c r="I43" s="81"/>
      <c r="J43" s="65"/>
      <c r="K43" s="336"/>
      <c r="L43" s="337"/>
    </row>
    <row r="44" spans="1:20" s="8" customFormat="1" ht="17.25" customHeight="1">
      <c r="A44" s="58"/>
      <c r="B44" s="57"/>
      <c r="C44" s="75"/>
      <c r="D44" s="57"/>
      <c r="E44" s="74"/>
      <c r="F44" s="74"/>
      <c r="G44" s="74"/>
      <c r="H44" s="72"/>
      <c r="I44" s="81"/>
      <c r="J44" s="65"/>
      <c r="K44" s="336"/>
      <c r="L44" s="337"/>
    </row>
    <row r="45" spans="1:20" s="8" customFormat="1" ht="17.25" customHeight="1">
      <c r="A45" s="58"/>
      <c r="B45" s="57"/>
      <c r="C45" s="75"/>
      <c r="D45" s="57"/>
      <c r="E45" s="74"/>
      <c r="F45" s="74"/>
      <c r="G45" s="74"/>
      <c r="H45" s="72"/>
      <c r="I45" s="81"/>
      <c r="J45" s="65"/>
      <c r="K45" s="336"/>
      <c r="L45" s="337"/>
    </row>
    <row r="46" spans="1:20" s="8" customFormat="1" ht="17.25" customHeight="1">
      <c r="A46" s="58"/>
      <c r="B46" s="57"/>
      <c r="C46" s="75"/>
      <c r="D46" s="57"/>
      <c r="E46" s="74"/>
      <c r="F46" s="74"/>
      <c r="G46" s="74"/>
      <c r="H46" s="72"/>
      <c r="I46" s="81"/>
      <c r="J46" s="65"/>
      <c r="K46" s="336"/>
      <c r="L46" s="337"/>
    </row>
    <row r="47" spans="1:20" s="8" customFormat="1" ht="17.25" customHeight="1">
      <c r="A47" s="58"/>
      <c r="B47" s="57"/>
      <c r="C47" s="75"/>
      <c r="D47" s="57"/>
      <c r="E47" s="74"/>
      <c r="F47" s="74"/>
      <c r="G47" s="74"/>
      <c r="H47" s="72"/>
      <c r="I47" s="81"/>
      <c r="J47" s="65"/>
      <c r="K47" s="336"/>
      <c r="L47" s="337"/>
    </row>
    <row r="48" spans="1:20" s="8" customFormat="1" ht="17.25" customHeight="1">
      <c r="A48" s="58"/>
      <c r="B48" s="57"/>
      <c r="C48" s="75"/>
      <c r="D48" s="57"/>
      <c r="E48" s="74"/>
      <c r="F48" s="74"/>
      <c r="G48" s="74"/>
      <c r="H48" s="72"/>
      <c r="I48" s="81"/>
      <c r="J48" s="65"/>
      <c r="K48" s="336"/>
      <c r="L48" s="337"/>
    </row>
    <row r="49" spans="1:12" s="8" customFormat="1" ht="17.25" customHeight="1">
      <c r="A49" s="58"/>
      <c r="B49" s="57"/>
      <c r="C49" s="75"/>
      <c r="D49" s="57"/>
      <c r="E49" s="74"/>
      <c r="F49" s="74"/>
      <c r="G49" s="74"/>
      <c r="H49" s="72"/>
      <c r="I49" s="81"/>
      <c r="J49" s="65"/>
      <c r="K49" s="336"/>
      <c r="L49" s="337"/>
    </row>
    <row r="50" spans="1:12" s="1" customFormat="1" ht="17.25" customHeight="1" thickBot="1">
      <c r="A50" s="127"/>
      <c r="B50" s="202"/>
      <c r="C50" s="330"/>
      <c r="D50" s="128"/>
      <c r="E50" s="167"/>
      <c r="F50" s="167"/>
      <c r="G50" s="128"/>
      <c r="H50" s="330"/>
      <c r="I50" s="203"/>
      <c r="J50" s="204"/>
      <c r="K50" s="128"/>
      <c r="L50" s="205"/>
    </row>
    <row r="51" spans="1:12" ht="15" customHeight="1" thickBot="1">
      <c r="A51" s="86"/>
      <c r="B51" s="86"/>
      <c r="C51" s="86"/>
      <c r="D51" s="86"/>
      <c r="E51" s="86"/>
      <c r="F51" s="86"/>
      <c r="G51" s="86"/>
      <c r="H51" s="86"/>
    </row>
    <row r="52" spans="1:12" s="8" customFormat="1" ht="18" customHeight="1" thickBot="1">
      <c r="A52" s="515" t="s">
        <v>77</v>
      </c>
      <c r="B52" s="516"/>
      <c r="C52" s="516"/>
      <c r="D52" s="516"/>
      <c r="E52" s="516"/>
      <c r="F52" s="516"/>
      <c r="G52" s="516"/>
      <c r="H52" s="516"/>
      <c r="I52" s="516"/>
      <c r="J52" s="516"/>
      <c r="K52" s="516"/>
      <c r="L52" s="517"/>
    </row>
    <row r="53" spans="1:12" s="8" customFormat="1" ht="28.5" customHeight="1" thickTop="1">
      <c r="A53" s="567" t="s">
        <v>163</v>
      </c>
      <c r="B53" s="568"/>
      <c r="C53" s="518" t="str">
        <f>+表紙!B3&amp;"　　（　５．エネルギー消費量　）"</f>
        <v>ブロイラ、魚焼器、サラマンダ（選択してください）　　（　５．エネルギー消費量　）</v>
      </c>
      <c r="D53" s="519"/>
      <c r="E53" s="519"/>
      <c r="F53" s="519"/>
      <c r="G53" s="519"/>
      <c r="H53" s="519"/>
      <c r="I53" s="519"/>
      <c r="J53" s="520"/>
      <c r="K53" s="518" t="str">
        <f xml:space="preserve"> IF(表紙!$C$13="選択してください","","ガス種："&amp;表紙!$C$12)</f>
        <v>ガス種：選択してください</v>
      </c>
      <c r="L53" s="521"/>
    </row>
    <row r="54" spans="1:12" s="8" customFormat="1" ht="18" customHeight="1" thickBot="1">
      <c r="A54" s="538" t="s">
        <v>89</v>
      </c>
      <c r="B54" s="539"/>
      <c r="C54" s="532" t="str">
        <f>IF(表紙!$B$6=0,"",表紙!$B$6)</f>
        <v/>
      </c>
      <c r="D54" s="522"/>
      <c r="E54" s="522"/>
      <c r="F54" s="522"/>
      <c r="G54" s="522"/>
      <c r="H54" s="533"/>
      <c r="I54" s="292" t="s">
        <v>46</v>
      </c>
      <c r="J54" s="528" t="str">
        <f>IF(表紙!$H$5=0,"",表紙!$H$5)</f>
        <v/>
      </c>
      <c r="K54" s="523"/>
      <c r="L54" s="529"/>
    </row>
    <row r="55" spans="1:12" s="8" customFormat="1" ht="15" customHeight="1">
      <c r="A55" s="55"/>
      <c r="B55" s="56"/>
      <c r="C55" s="141"/>
      <c r="D55" s="141"/>
      <c r="E55" s="57"/>
      <c r="F55" s="57"/>
      <c r="G55" s="56"/>
      <c r="H55" s="56"/>
      <c r="I55" s="56"/>
      <c r="J55" s="56"/>
      <c r="K55" s="56"/>
      <c r="L55" s="120"/>
    </row>
    <row r="56" spans="1:12" s="10" customFormat="1" ht="14.25">
      <c r="A56" s="58"/>
      <c r="B56" s="323" t="s">
        <v>87</v>
      </c>
      <c r="C56" s="57"/>
      <c r="D56" s="57"/>
      <c r="E56" s="57"/>
      <c r="F56" s="57"/>
      <c r="G56" s="67"/>
      <c r="H56" s="114"/>
      <c r="I56" s="65"/>
      <c r="J56" s="66"/>
      <c r="K56" s="111"/>
      <c r="L56" s="88"/>
    </row>
    <row r="57" spans="1:12" s="10" customFormat="1" ht="17.25" customHeight="1">
      <c r="A57" s="58"/>
      <c r="C57" s="197" t="s">
        <v>286</v>
      </c>
      <c r="D57" s="57"/>
      <c r="E57" s="197"/>
      <c r="F57" s="197"/>
      <c r="G57" s="197"/>
      <c r="H57" s="197"/>
      <c r="I57" s="197"/>
      <c r="J57" s="197"/>
      <c r="K57" s="197"/>
      <c r="L57" s="88"/>
    </row>
    <row r="58" spans="1:12" s="10" customFormat="1" ht="19.5" customHeight="1">
      <c r="A58" s="58"/>
      <c r="B58" s="63"/>
      <c r="C58" s="96"/>
      <c r="D58" s="57"/>
      <c r="E58" s="96"/>
      <c r="F58" s="96"/>
      <c r="G58" s="96"/>
      <c r="H58" s="96"/>
      <c r="I58" s="65"/>
      <c r="J58" s="66"/>
      <c r="K58" s="111"/>
      <c r="L58" s="88"/>
    </row>
    <row r="59" spans="1:12" s="10" customFormat="1" ht="19.5" customHeight="1">
      <c r="A59" s="58"/>
      <c r="B59" s="63"/>
      <c r="C59" s="96"/>
      <c r="D59" s="57"/>
      <c r="E59" s="96"/>
      <c r="F59" s="96"/>
      <c r="H59" s="96"/>
      <c r="I59" s="65"/>
      <c r="J59" s="66"/>
      <c r="K59" s="111"/>
      <c r="L59" s="88"/>
    </row>
    <row r="60" spans="1:12" s="10" customFormat="1" ht="3.75" customHeight="1">
      <c r="A60" s="58"/>
      <c r="B60" s="57"/>
      <c r="C60" s="73"/>
      <c r="D60" s="57"/>
      <c r="E60" s="73"/>
      <c r="F60" s="73"/>
      <c r="G60" s="73"/>
      <c r="H60" s="70"/>
      <c r="I60" s="79"/>
      <c r="J60" s="79"/>
      <c r="K60" s="65"/>
      <c r="L60" s="337"/>
    </row>
    <row r="61" spans="1:12" s="10" customFormat="1" ht="18" customHeight="1">
      <c r="A61" s="58"/>
      <c r="C61" s="241" t="s">
        <v>226</v>
      </c>
      <c r="D61" s="57" t="s">
        <v>108</v>
      </c>
      <c r="E61" s="77"/>
      <c r="F61" s="77"/>
      <c r="G61" s="77"/>
      <c r="H61" s="77"/>
      <c r="I61" s="242" t="s">
        <v>227</v>
      </c>
      <c r="J61" s="302" t="str">
        <f>IF(+'3.立上り性能'!J29&lt;&gt;"",+'3.立上り性能'!J29,"")</f>
        <v/>
      </c>
      <c r="K61" s="65" t="s">
        <v>23</v>
      </c>
      <c r="L61" s="337" t="s">
        <v>30</v>
      </c>
    </row>
    <row r="62" spans="1:12" s="10" customFormat="1" ht="10.5" customHeight="1">
      <c r="A62" s="58"/>
      <c r="B62" s="63"/>
      <c r="C62" s="69"/>
      <c r="D62" s="57"/>
      <c r="E62" s="77"/>
      <c r="F62" s="77"/>
      <c r="G62" s="67"/>
      <c r="H62" s="57"/>
      <c r="I62" s="65"/>
      <c r="J62" s="66"/>
      <c r="K62" s="111"/>
      <c r="L62" s="88"/>
    </row>
    <row r="63" spans="1:12" s="10" customFormat="1" ht="15" customHeight="1">
      <c r="A63" s="58"/>
      <c r="B63" s="63"/>
      <c r="C63" s="250" t="s">
        <v>83</v>
      </c>
      <c r="D63" s="57"/>
      <c r="E63" s="57"/>
      <c r="F63" s="57"/>
      <c r="G63" s="57"/>
      <c r="H63" s="57"/>
      <c r="I63" s="61" t="s">
        <v>53</v>
      </c>
      <c r="J63" s="64" t="s">
        <v>55</v>
      </c>
      <c r="K63" s="65"/>
      <c r="L63" s="146"/>
    </row>
    <row r="64" spans="1:12" s="10" customFormat="1" ht="17.25" customHeight="1">
      <c r="A64" s="58"/>
      <c r="B64" s="67"/>
      <c r="C64" s="226" t="s">
        <v>223</v>
      </c>
      <c r="D64" s="57" t="s">
        <v>303</v>
      </c>
      <c r="E64" s="69"/>
      <c r="F64" s="69"/>
      <c r="G64" s="69"/>
      <c r="H64" s="243" t="s">
        <v>228</v>
      </c>
      <c r="I64" s="288"/>
      <c r="J64" s="356"/>
      <c r="K64" s="65" t="s">
        <v>56</v>
      </c>
      <c r="L64" s="337" t="s">
        <v>30</v>
      </c>
    </row>
    <row r="65" spans="1:12" s="10" customFormat="1" ht="17.25" customHeight="1">
      <c r="A65" s="58"/>
      <c r="B65" s="57"/>
      <c r="C65" s="226" t="s">
        <v>224</v>
      </c>
      <c r="D65" s="57" t="s">
        <v>117</v>
      </c>
      <c r="E65" s="69"/>
      <c r="F65" s="69"/>
      <c r="G65" s="69"/>
      <c r="H65" s="226" t="s">
        <v>229</v>
      </c>
      <c r="I65" s="289" t="str">
        <f>IF($J$61&lt;=3,"***",IF(I76="","",(I76*I78*(I82+I84-I86)*273/3600/101.3/(273+I80))))</f>
        <v/>
      </c>
      <c r="J65" s="303" t="str">
        <f>IF($J$61&lt;=3,"***",IF(J76="","",(J76*J78*(J82+J84-J86)*273/3600/101.3/(273+J80))))</f>
        <v/>
      </c>
      <c r="K65" s="65" t="s">
        <v>57</v>
      </c>
      <c r="L65" s="337" t="s">
        <v>31</v>
      </c>
    </row>
    <row r="66" spans="1:12" s="10" customFormat="1" ht="3.75" customHeight="1" thickBot="1">
      <c r="A66" s="58"/>
      <c r="B66" s="57"/>
      <c r="C66" s="226"/>
      <c r="D66" s="57"/>
      <c r="E66" s="69"/>
      <c r="F66" s="69"/>
      <c r="G66" s="69"/>
      <c r="H66" s="226"/>
      <c r="I66" s="41"/>
      <c r="J66" s="41"/>
      <c r="K66" s="65"/>
      <c r="L66" s="337"/>
    </row>
    <row r="67" spans="1:12" s="10" customFormat="1" ht="17.25" customHeight="1" thickBot="1">
      <c r="A67" s="58"/>
      <c r="B67" s="57"/>
      <c r="C67" s="226" t="s">
        <v>225</v>
      </c>
      <c r="D67" s="57" t="s">
        <v>116</v>
      </c>
      <c r="E67" s="69"/>
      <c r="F67" s="69"/>
      <c r="G67" s="69"/>
      <c r="H67" s="220" t="s">
        <v>230</v>
      </c>
      <c r="I67" s="304" t="str">
        <f>IF(J61&lt;=3,0,IF(COUNTBLANK(I64:I65)=0,I65*60/I64,""))</f>
        <v/>
      </c>
      <c r="J67" s="304" t="str">
        <f>IF(J61&lt;=3,0,IF(COUNTBLANK(J64:J65)=0,J65*60/J64,""))</f>
        <v/>
      </c>
      <c r="K67" s="65" t="s">
        <v>50</v>
      </c>
      <c r="L67" s="337" t="s">
        <v>31</v>
      </c>
    </row>
    <row r="68" spans="1:12" s="10" customFormat="1" ht="3.75" customHeight="1" thickBot="1">
      <c r="A68" s="58"/>
      <c r="B68" s="57"/>
      <c r="C68" s="73"/>
      <c r="D68" s="57"/>
      <c r="E68" s="73"/>
      <c r="F68" s="73"/>
      <c r="G68" s="73"/>
      <c r="H68" s="70"/>
      <c r="I68" s="79"/>
      <c r="J68" s="79"/>
      <c r="K68" s="65"/>
      <c r="L68" s="337"/>
    </row>
    <row r="69" spans="1:12" s="10" customFormat="1" ht="27.75" customHeight="1" thickBot="1">
      <c r="A69" s="58"/>
      <c r="B69" s="57"/>
      <c r="C69" s="73"/>
      <c r="D69" s="57"/>
      <c r="E69" s="73"/>
      <c r="F69" s="73"/>
      <c r="G69" s="73"/>
      <c r="H69" s="74"/>
      <c r="I69" s="72" t="s">
        <v>231</v>
      </c>
      <c r="J69" s="259" t="str">
        <f>IF(COUNTBLANK(I67:J67)=0,ROUND((I67+J67)/2,3),"")</f>
        <v/>
      </c>
      <c r="K69" s="65" t="s">
        <v>50</v>
      </c>
      <c r="L69" s="337" t="s">
        <v>31</v>
      </c>
    </row>
    <row r="70" spans="1:12" s="10" customFormat="1" ht="3.75" customHeight="1" thickBot="1">
      <c r="A70" s="58"/>
      <c r="B70" s="57"/>
      <c r="C70" s="75"/>
      <c r="D70" s="57"/>
      <c r="E70" s="74"/>
      <c r="F70" s="74"/>
      <c r="G70" s="74"/>
      <c r="H70" s="74"/>
      <c r="I70" s="72"/>
      <c r="J70" s="42"/>
      <c r="K70" s="65"/>
      <c r="L70" s="337"/>
    </row>
    <row r="71" spans="1:12" s="10" customFormat="1" ht="17.25" customHeight="1" thickBot="1">
      <c r="A71" s="58"/>
      <c r="B71" s="57"/>
      <c r="C71" s="75"/>
      <c r="D71" s="57"/>
      <c r="E71" s="74"/>
      <c r="F71" s="74"/>
      <c r="G71" s="74"/>
      <c r="H71" s="117"/>
      <c r="I71" s="82" t="s">
        <v>13</v>
      </c>
      <c r="J71" s="297" t="str">
        <f>IF(J69&lt;&gt;0,IF(J69&lt;&gt;"",ABS(I67-J67)/J69,""),"")</f>
        <v/>
      </c>
      <c r="K71" s="316" t="s">
        <v>287</v>
      </c>
      <c r="L71" s="131"/>
    </row>
    <row r="72" spans="1:12" s="1" customFormat="1" ht="19.5" customHeight="1">
      <c r="A72" s="59"/>
      <c r="B72" s="118"/>
      <c r="C72" s="197" t="s">
        <v>279</v>
      </c>
      <c r="D72" s="89"/>
      <c r="E72" s="206"/>
      <c r="F72" s="206"/>
      <c r="G72" s="181"/>
      <c r="H72" s="181"/>
      <c r="I72" s="181"/>
      <c r="J72" s="181"/>
      <c r="K72" s="181"/>
      <c r="L72" s="207"/>
    </row>
    <row r="73" spans="1:12" s="1" customFormat="1" ht="19.5" customHeight="1">
      <c r="A73" s="59"/>
      <c r="B73" s="118"/>
      <c r="C73" s="118"/>
      <c r="D73" s="89"/>
      <c r="E73" s="118"/>
      <c r="F73" s="118"/>
      <c r="G73" s="118"/>
      <c r="H73" s="80"/>
      <c r="I73" s="114"/>
      <c r="J73" s="114"/>
      <c r="K73" s="60"/>
      <c r="L73" s="129"/>
    </row>
    <row r="74" spans="1:12" s="1" customFormat="1" ht="25.5" customHeight="1">
      <c r="A74" s="59"/>
      <c r="B74" s="118"/>
      <c r="C74" s="118"/>
      <c r="D74" s="89"/>
      <c r="E74" s="118"/>
      <c r="F74" s="118"/>
      <c r="G74" s="118"/>
      <c r="H74" s="80"/>
      <c r="I74" s="114"/>
      <c r="J74" s="114"/>
      <c r="K74" s="60"/>
      <c r="L74" s="129"/>
    </row>
    <row r="75" spans="1:12" s="10" customFormat="1" ht="15" customHeight="1">
      <c r="A75" s="58"/>
      <c r="B75" s="63"/>
      <c r="C75" s="57"/>
      <c r="D75" s="57"/>
      <c r="E75" s="57"/>
      <c r="F75" s="57"/>
      <c r="G75" s="57"/>
      <c r="H75" s="57"/>
      <c r="I75" s="61" t="s">
        <v>53</v>
      </c>
      <c r="J75" s="64" t="s">
        <v>55</v>
      </c>
      <c r="K75" s="65"/>
      <c r="L75" s="146"/>
    </row>
    <row r="76" spans="1:12" s="1" customFormat="1" ht="16.5" customHeight="1">
      <c r="A76" s="59"/>
      <c r="B76" s="89"/>
      <c r="C76" s="228" t="s">
        <v>232</v>
      </c>
      <c r="D76" s="57" t="s">
        <v>145</v>
      </c>
      <c r="E76" s="196"/>
      <c r="F76" s="196"/>
      <c r="G76" s="196"/>
      <c r="H76" s="219" t="s">
        <v>173</v>
      </c>
      <c r="I76" s="283"/>
      <c r="J76" s="284"/>
      <c r="K76" s="182" t="s">
        <v>136</v>
      </c>
      <c r="L76" s="131" t="s">
        <v>31</v>
      </c>
    </row>
    <row r="77" spans="1:12" s="10" customFormat="1" ht="3.75" customHeight="1">
      <c r="A77" s="58"/>
      <c r="B77" s="62"/>
      <c r="C77" s="220"/>
      <c r="D77" s="57"/>
      <c r="E77" s="69"/>
      <c r="F77" s="69"/>
      <c r="G77" s="69"/>
      <c r="H77" s="226"/>
      <c r="I77" s="79"/>
      <c r="J77" s="79"/>
      <c r="K77" s="65"/>
      <c r="L77" s="337"/>
    </row>
    <row r="78" spans="1:12" s="1" customFormat="1" ht="16.7" customHeight="1">
      <c r="A78" s="59"/>
      <c r="B78" s="89"/>
      <c r="C78" s="228" t="s">
        <v>233</v>
      </c>
      <c r="D78" s="57" t="s">
        <v>144</v>
      </c>
      <c r="E78" s="196"/>
      <c r="F78" s="196"/>
      <c r="G78" s="196"/>
      <c r="H78" s="219" t="s">
        <v>174</v>
      </c>
      <c r="I78" s="285"/>
      <c r="J78" s="286"/>
      <c r="K78" s="200" t="s">
        <v>65</v>
      </c>
      <c r="L78" s="131" t="s">
        <v>37</v>
      </c>
    </row>
    <row r="79" spans="1:12" s="10" customFormat="1" ht="3.75" customHeight="1">
      <c r="A79" s="58"/>
      <c r="B79" s="62"/>
      <c r="C79" s="220"/>
      <c r="D79" s="57"/>
      <c r="E79" s="69"/>
      <c r="F79" s="69"/>
      <c r="G79" s="69"/>
      <c r="H79" s="226"/>
      <c r="I79" s="79"/>
      <c r="J79" s="79"/>
      <c r="K79" s="65"/>
      <c r="L79" s="337"/>
    </row>
    <row r="80" spans="1:12" s="1" customFormat="1" ht="17.25" customHeight="1">
      <c r="A80" s="59"/>
      <c r="B80" s="89"/>
      <c r="C80" s="228" t="s">
        <v>234</v>
      </c>
      <c r="D80" s="57" t="s">
        <v>118</v>
      </c>
      <c r="E80" s="196"/>
      <c r="F80" s="196"/>
      <c r="G80" s="196"/>
      <c r="H80" s="219" t="s">
        <v>175</v>
      </c>
      <c r="I80" s="287"/>
      <c r="J80" s="305"/>
      <c r="K80" s="182" t="s">
        <v>35</v>
      </c>
      <c r="L80" s="131" t="s">
        <v>29</v>
      </c>
    </row>
    <row r="81" spans="1:12" s="10" customFormat="1" ht="3.75" customHeight="1">
      <c r="A81" s="58"/>
      <c r="B81" s="62"/>
      <c r="C81" s="220"/>
      <c r="D81" s="57"/>
      <c r="E81" s="69"/>
      <c r="F81" s="69"/>
      <c r="G81" s="69"/>
      <c r="H81" s="226"/>
      <c r="I81" s="79"/>
      <c r="J81" s="79"/>
      <c r="K81" s="65"/>
      <c r="L81" s="337"/>
    </row>
    <row r="82" spans="1:12" s="1" customFormat="1" ht="17.25" customHeight="1">
      <c r="A82" s="59"/>
      <c r="B82" s="89"/>
      <c r="C82" s="228" t="s">
        <v>235</v>
      </c>
      <c r="D82" s="57" t="s">
        <v>119</v>
      </c>
      <c r="E82" s="196"/>
      <c r="F82" s="196"/>
      <c r="G82" s="196"/>
      <c r="H82" s="219" t="s">
        <v>200</v>
      </c>
      <c r="I82" s="288"/>
      <c r="J82" s="280"/>
      <c r="K82" s="182" t="s">
        <v>41</v>
      </c>
      <c r="L82" s="131" t="s">
        <v>30</v>
      </c>
    </row>
    <row r="83" spans="1:12" s="10" customFormat="1" ht="3.75" customHeight="1">
      <c r="A83" s="58"/>
      <c r="B83" s="62"/>
      <c r="C83" s="220"/>
      <c r="D83" s="57"/>
      <c r="E83" s="69"/>
      <c r="F83" s="69"/>
      <c r="G83" s="69"/>
      <c r="H83" s="226"/>
      <c r="I83" s="79"/>
      <c r="J83" s="79"/>
      <c r="K83" s="65"/>
      <c r="L83" s="337"/>
    </row>
    <row r="84" spans="1:12" s="1" customFormat="1" ht="16.7" customHeight="1">
      <c r="A84" s="59"/>
      <c r="B84" s="89"/>
      <c r="C84" s="228" t="s">
        <v>236</v>
      </c>
      <c r="D84" s="57" t="s">
        <v>120</v>
      </c>
      <c r="E84" s="196"/>
      <c r="F84" s="196"/>
      <c r="G84" s="196"/>
      <c r="H84" s="219" t="s">
        <v>177</v>
      </c>
      <c r="I84" s="288"/>
      <c r="J84" s="280"/>
      <c r="K84" s="182" t="s">
        <v>41</v>
      </c>
      <c r="L84" s="131" t="s">
        <v>30</v>
      </c>
    </row>
    <row r="85" spans="1:12" s="10" customFormat="1" ht="3.75" customHeight="1">
      <c r="A85" s="58"/>
      <c r="B85" s="62"/>
      <c r="C85" s="220"/>
      <c r="D85" s="57"/>
      <c r="E85" s="69"/>
      <c r="F85" s="69"/>
      <c r="G85" s="69"/>
      <c r="H85" s="226"/>
      <c r="I85" s="79"/>
      <c r="J85" s="79"/>
      <c r="K85" s="65"/>
      <c r="L85" s="337"/>
    </row>
    <row r="86" spans="1:12" s="1" customFormat="1" ht="17.25" customHeight="1">
      <c r="A86" s="59"/>
      <c r="B86" s="89"/>
      <c r="C86" s="228" t="s">
        <v>237</v>
      </c>
      <c r="D86" s="57" t="s">
        <v>270</v>
      </c>
      <c r="E86" s="196"/>
      <c r="F86" s="196"/>
      <c r="G86" s="196"/>
      <c r="H86" s="219" t="s">
        <v>178</v>
      </c>
      <c r="I86" s="289" t="str">
        <f>IF(I80="","",IF($I$88="乾　式","0",10^(7.203-1735.74/(I80+234))))</f>
        <v/>
      </c>
      <c r="J86" s="303" t="str">
        <f>IF(J80="","",IF($I$88="乾　式","0",10^(7.203-1735.74/(J80+234))))</f>
        <v/>
      </c>
      <c r="K86" s="182" t="s">
        <v>41</v>
      </c>
      <c r="L86" s="131" t="s">
        <v>30</v>
      </c>
    </row>
    <row r="87" spans="1:12" s="10" customFormat="1" ht="12" customHeight="1">
      <c r="A87" s="58"/>
      <c r="B87" s="62"/>
      <c r="C87" s="62"/>
      <c r="D87" s="57"/>
      <c r="E87" s="69"/>
      <c r="F87" s="69"/>
      <c r="G87" s="69"/>
      <c r="H87" s="70"/>
      <c r="I87" s="79"/>
      <c r="J87" s="79"/>
      <c r="K87" s="65"/>
      <c r="L87" s="337"/>
    </row>
    <row r="88" spans="1:12" s="1" customFormat="1" ht="17.25" customHeight="1">
      <c r="A88" s="59"/>
      <c r="B88" s="208"/>
      <c r="C88" s="250" t="s">
        <v>281</v>
      </c>
      <c r="D88" s="89"/>
      <c r="E88" s="67"/>
      <c r="F88" s="67"/>
      <c r="G88" s="89"/>
      <c r="H88" s="252"/>
      <c r="I88" s="355" t="s">
        <v>312</v>
      </c>
      <c r="J88" s="191"/>
      <c r="K88" s="89"/>
      <c r="L88" s="209"/>
    </row>
    <row r="89" spans="1:12" s="8" customFormat="1" ht="7.5" customHeight="1">
      <c r="A89" s="58"/>
      <c r="B89" s="62"/>
      <c r="C89" s="62"/>
      <c r="D89" s="57"/>
      <c r="E89" s="57"/>
      <c r="F89" s="57"/>
      <c r="G89" s="57"/>
      <c r="H89" s="57"/>
      <c r="I89" s="57"/>
      <c r="J89" s="57"/>
      <c r="K89" s="57"/>
      <c r="L89" s="88"/>
    </row>
    <row r="90" spans="1:12" s="1" customFormat="1" ht="17.45" customHeight="1">
      <c r="A90" s="59"/>
      <c r="B90" s="89"/>
      <c r="C90" s="62" t="s">
        <v>179</v>
      </c>
      <c r="D90" s="96"/>
      <c r="E90" s="96"/>
      <c r="F90" s="96"/>
      <c r="G90" s="96"/>
      <c r="H90" s="96"/>
      <c r="I90" s="181"/>
      <c r="J90" s="178"/>
      <c r="K90" s="178"/>
      <c r="L90" s="129"/>
    </row>
    <row r="91" spans="1:12" s="1" customFormat="1" ht="20.45" customHeight="1">
      <c r="A91" s="59"/>
      <c r="B91" s="89"/>
      <c r="C91" s="62" t="s">
        <v>180</v>
      </c>
      <c r="D91" s="181"/>
      <c r="E91" s="181"/>
      <c r="F91" s="181"/>
      <c r="G91" s="181"/>
      <c r="H91" s="181"/>
      <c r="I91" s="143"/>
      <c r="J91" s="143"/>
      <c r="K91" s="143"/>
      <c r="L91" s="129"/>
    </row>
    <row r="92" spans="1:12" s="1" customFormat="1" ht="18" customHeight="1">
      <c r="A92" s="59"/>
      <c r="B92" s="62"/>
      <c r="C92" s="62"/>
      <c r="D92" s="89"/>
      <c r="E92" s="62"/>
      <c r="F92" s="62"/>
      <c r="G92" s="62"/>
      <c r="H92" s="62"/>
      <c r="I92" s="62"/>
      <c r="J92" s="61"/>
      <c r="K92" s="57"/>
      <c r="L92" s="129"/>
    </row>
    <row r="93" spans="1:12" s="1" customFormat="1" ht="13.35" customHeight="1">
      <c r="A93" s="59"/>
      <c r="B93" s="62"/>
      <c r="C93" s="96"/>
      <c r="D93" s="89"/>
      <c r="E93" s="96"/>
      <c r="F93" s="96"/>
      <c r="G93" s="96"/>
      <c r="H93" s="96"/>
      <c r="I93" s="96"/>
      <c r="J93" s="61"/>
      <c r="K93" s="57"/>
      <c r="L93" s="129"/>
    </row>
    <row r="94" spans="1:12" s="1" customFormat="1" ht="6" customHeight="1">
      <c r="A94" s="59"/>
      <c r="B94" s="62"/>
      <c r="C94" s="96"/>
      <c r="D94" s="89"/>
      <c r="E94" s="96"/>
      <c r="F94" s="96"/>
      <c r="G94" s="96"/>
      <c r="H94" s="96"/>
      <c r="I94" s="96"/>
      <c r="J94" s="61"/>
      <c r="K94" s="57"/>
      <c r="L94" s="129"/>
    </row>
    <row r="95" spans="1:12" s="1" customFormat="1" ht="13.5" customHeight="1">
      <c r="A95" s="59"/>
      <c r="B95" s="62"/>
      <c r="C95" s="96"/>
      <c r="D95" s="89"/>
      <c r="E95" s="96"/>
      <c r="F95" s="96"/>
      <c r="G95" s="96"/>
      <c r="H95" s="96"/>
      <c r="I95" s="96"/>
      <c r="J95" s="61"/>
      <c r="K95" s="57"/>
      <c r="L95" s="129"/>
    </row>
    <row r="96" spans="1:12" s="10" customFormat="1" ht="15" customHeight="1">
      <c r="A96" s="58"/>
      <c r="B96" s="142"/>
      <c r="C96" s="250" t="s">
        <v>84</v>
      </c>
      <c r="D96" s="57"/>
      <c r="E96" s="57"/>
      <c r="F96" s="57"/>
      <c r="G96" s="57"/>
      <c r="H96" s="57"/>
      <c r="I96" s="61" t="s">
        <v>53</v>
      </c>
      <c r="J96" s="64" t="s">
        <v>55</v>
      </c>
      <c r="K96" s="65"/>
      <c r="L96" s="146"/>
    </row>
    <row r="97" spans="1:12" s="10" customFormat="1" ht="17.25" customHeight="1">
      <c r="A97" s="58"/>
      <c r="B97" s="67"/>
      <c r="C97" s="220" t="s">
        <v>242</v>
      </c>
      <c r="D97" s="57" t="s">
        <v>304</v>
      </c>
      <c r="E97" s="69"/>
      <c r="F97" s="69"/>
      <c r="G97" s="69"/>
      <c r="H97" s="243" t="s">
        <v>238</v>
      </c>
      <c r="I97" s="289" t="str">
        <f>IF(I64&lt;&gt;0,I64,"")</f>
        <v/>
      </c>
      <c r="J97" s="289" t="str">
        <f>IF(J64&lt;&gt;0,J64,"")</f>
        <v/>
      </c>
      <c r="K97" s="65" t="s">
        <v>56</v>
      </c>
      <c r="L97" s="337" t="s">
        <v>30</v>
      </c>
    </row>
    <row r="98" spans="1:12" s="10" customFormat="1" ht="17.25" customHeight="1">
      <c r="A98" s="58"/>
      <c r="B98" s="62"/>
      <c r="C98" s="220" t="s">
        <v>280</v>
      </c>
      <c r="D98" s="57" t="s">
        <v>121</v>
      </c>
      <c r="E98" s="139"/>
      <c r="F98" s="139"/>
      <c r="G98" s="139"/>
      <c r="H98" s="226" t="s">
        <v>240</v>
      </c>
      <c r="I98" s="283"/>
      <c r="J98" s="284"/>
      <c r="K98" s="65" t="s">
        <v>57</v>
      </c>
      <c r="L98" s="337" t="s">
        <v>31</v>
      </c>
    </row>
    <row r="99" spans="1:12" s="10" customFormat="1" ht="3.75" customHeight="1" thickBot="1">
      <c r="A99" s="58"/>
      <c r="B99" s="62"/>
      <c r="C99" s="220"/>
      <c r="D99" s="57"/>
      <c r="E99" s="69"/>
      <c r="F99" s="69"/>
      <c r="G99" s="69"/>
      <c r="H99" s="226"/>
      <c r="I99" s="79"/>
      <c r="J99" s="79"/>
      <c r="K99" s="65"/>
      <c r="L99" s="337"/>
    </row>
    <row r="100" spans="1:12" s="10" customFormat="1" ht="17.25" customHeight="1" thickBot="1">
      <c r="A100" s="58"/>
      <c r="B100" s="62"/>
      <c r="C100" s="220" t="s">
        <v>243</v>
      </c>
      <c r="D100" s="57" t="s">
        <v>122</v>
      </c>
      <c r="E100" s="69"/>
      <c r="F100" s="69"/>
      <c r="G100" s="69"/>
      <c r="H100" s="220" t="s">
        <v>241</v>
      </c>
      <c r="I100" s="304" t="str">
        <f>IF(J61&lt;=3,0,IF(COUNTBLANK(I97:I98)=0,I98*60/I97,""))</f>
        <v/>
      </c>
      <c r="J100" s="304" t="str">
        <f>IF(J61&lt;=3,0,IF(COUNTBLANK(J97:J98)=0,J98*60/J97,""))</f>
        <v/>
      </c>
      <c r="K100" s="65" t="s">
        <v>50</v>
      </c>
      <c r="L100" s="337" t="s">
        <v>31</v>
      </c>
    </row>
    <row r="101" spans="1:12" s="10" customFormat="1" ht="4.5" customHeight="1" thickBot="1">
      <c r="A101" s="58"/>
      <c r="B101" s="62"/>
      <c r="C101" s="143"/>
      <c r="D101" s="57"/>
      <c r="E101" s="73"/>
      <c r="F101" s="73"/>
      <c r="G101" s="73"/>
      <c r="H101" s="70"/>
      <c r="I101" s="79"/>
      <c r="J101" s="79"/>
      <c r="K101" s="65"/>
      <c r="L101" s="337"/>
    </row>
    <row r="102" spans="1:12" s="10" customFormat="1" ht="27" customHeight="1" thickBot="1">
      <c r="A102" s="58"/>
      <c r="B102" s="62"/>
      <c r="C102" s="143"/>
      <c r="D102" s="57"/>
      <c r="E102" s="73"/>
      <c r="F102" s="73"/>
      <c r="G102" s="73"/>
      <c r="H102" s="74"/>
      <c r="I102" s="72" t="s">
        <v>244</v>
      </c>
      <c r="J102" s="306" t="str">
        <f>IF(COUNTBLANK(I100:J100)=0,ROUND((I100+J100)/2,3),"")</f>
        <v/>
      </c>
      <c r="K102" s="65" t="s">
        <v>50</v>
      </c>
      <c r="L102" s="337" t="s">
        <v>31</v>
      </c>
    </row>
    <row r="103" spans="1:12" s="8" customFormat="1" ht="4.5" customHeight="1" thickBot="1">
      <c r="A103" s="58"/>
      <c r="B103" s="62"/>
      <c r="C103" s="62"/>
      <c r="D103" s="57"/>
      <c r="E103" s="57"/>
      <c r="F103" s="57"/>
      <c r="G103" s="57"/>
      <c r="H103" s="57"/>
      <c r="I103" s="80"/>
      <c r="J103" s="81"/>
      <c r="K103" s="65"/>
      <c r="L103" s="337"/>
    </row>
    <row r="104" spans="1:12" s="8" customFormat="1" ht="17.25" customHeight="1" thickBot="1">
      <c r="A104" s="58"/>
      <c r="B104" s="62"/>
      <c r="C104" s="62"/>
      <c r="D104" s="57"/>
      <c r="E104" s="57"/>
      <c r="F104" s="57"/>
      <c r="G104" s="57"/>
      <c r="H104" s="57"/>
      <c r="I104" s="82" t="s">
        <v>13</v>
      </c>
      <c r="J104" s="307" t="str">
        <f>IF(J102&lt;&gt;0,IF(J102&lt;&gt;"",ABS(I100-J100)/J102,""),"")</f>
        <v/>
      </c>
      <c r="K104" s="65"/>
      <c r="L104" s="131" t="s">
        <v>29</v>
      </c>
    </row>
    <row r="105" spans="1:12" s="19" customFormat="1" ht="16.350000000000001" customHeight="1" thickBot="1">
      <c r="A105" s="119"/>
      <c r="B105" s="87"/>
      <c r="C105" s="145"/>
      <c r="D105" s="145"/>
      <c r="E105" s="87"/>
      <c r="F105" s="87"/>
      <c r="G105" s="87"/>
      <c r="H105" s="87"/>
      <c r="I105" s="87"/>
      <c r="J105" s="87"/>
      <c r="K105" s="87"/>
      <c r="L105" s="147"/>
    </row>
    <row r="106" spans="1:12" ht="15" customHeight="1" thickBot="1"/>
    <row r="107" spans="1:12" s="8" customFormat="1" ht="18" customHeight="1" thickBot="1">
      <c r="A107" s="515" t="s">
        <v>77</v>
      </c>
      <c r="B107" s="516"/>
      <c r="C107" s="516"/>
      <c r="D107" s="516"/>
      <c r="E107" s="516"/>
      <c r="F107" s="516"/>
      <c r="G107" s="516"/>
      <c r="H107" s="516"/>
      <c r="I107" s="516"/>
      <c r="J107" s="516"/>
      <c r="K107" s="516"/>
      <c r="L107" s="517"/>
    </row>
    <row r="108" spans="1:12" s="8" customFormat="1" ht="28.5" customHeight="1" thickTop="1">
      <c r="A108" s="567" t="s">
        <v>163</v>
      </c>
      <c r="B108" s="568"/>
      <c r="C108" s="518" t="str">
        <f>+表紙!B3&amp;"　　（　５．エネルギー消費量　）"</f>
        <v>ブロイラ、魚焼器、サラマンダ（選択してください）　　（　５．エネルギー消費量　）</v>
      </c>
      <c r="D108" s="519"/>
      <c r="E108" s="519"/>
      <c r="F108" s="519"/>
      <c r="G108" s="519"/>
      <c r="H108" s="519"/>
      <c r="I108" s="519"/>
      <c r="J108" s="520"/>
      <c r="K108" s="518" t="str">
        <f xml:space="preserve"> IF(表紙!$C$13="選択してください","","ガス種："&amp;表紙!$C$12)</f>
        <v>ガス種：選択してください</v>
      </c>
      <c r="L108" s="521"/>
    </row>
    <row r="109" spans="1:12" s="8" customFormat="1" ht="18" customHeight="1" thickBot="1">
      <c r="A109" s="538" t="s">
        <v>89</v>
      </c>
      <c r="B109" s="539"/>
      <c r="C109" s="572" t="str">
        <f>IF(表紙!$B$6=0,"",表紙!$B$6)</f>
        <v/>
      </c>
      <c r="D109" s="573"/>
      <c r="E109" s="573"/>
      <c r="F109" s="573"/>
      <c r="G109" s="573"/>
      <c r="H109" s="574"/>
      <c r="I109" s="36" t="s">
        <v>46</v>
      </c>
      <c r="J109" s="569" t="str">
        <f>IF(表紙!$H$5=0,"",表紙!$H$5)</f>
        <v/>
      </c>
      <c r="K109" s="570"/>
      <c r="L109" s="571"/>
    </row>
    <row r="110" spans="1:12" s="8" customFormat="1" ht="15" customHeight="1">
      <c r="A110" s="55"/>
      <c r="B110" s="56"/>
      <c r="C110" s="141"/>
      <c r="D110" s="141"/>
      <c r="E110" s="57"/>
      <c r="F110" s="57"/>
      <c r="G110" s="56"/>
      <c r="H110" s="56"/>
      <c r="I110" s="56"/>
      <c r="J110" s="56"/>
      <c r="K110" s="56"/>
      <c r="L110" s="120"/>
    </row>
    <row r="111" spans="1:12" s="8" customFormat="1" ht="22.5" customHeight="1">
      <c r="A111" s="58"/>
      <c r="B111" s="322" t="s">
        <v>305</v>
      </c>
      <c r="C111" s="62"/>
      <c r="D111" s="57"/>
      <c r="E111" s="57"/>
      <c r="F111" s="57"/>
      <c r="G111" s="57"/>
      <c r="H111" s="57"/>
      <c r="I111" s="83"/>
      <c r="J111" s="336"/>
      <c r="K111" s="336"/>
      <c r="L111" s="88"/>
    </row>
    <row r="112" spans="1:12" s="8" customFormat="1" ht="15" customHeight="1">
      <c r="A112" s="58"/>
      <c r="C112" s="62" t="s">
        <v>69</v>
      </c>
      <c r="D112" s="57"/>
      <c r="E112" s="57"/>
      <c r="F112" s="57"/>
      <c r="G112" s="61"/>
      <c r="H112" s="61"/>
      <c r="I112" s="65"/>
      <c r="J112" s="336"/>
      <c r="K112" s="336"/>
      <c r="L112" s="88"/>
    </row>
    <row r="113" spans="1:13" s="8" customFormat="1" ht="15" customHeight="1">
      <c r="A113" s="58"/>
      <c r="B113" s="62"/>
      <c r="C113" s="144"/>
      <c r="D113" s="57"/>
      <c r="E113" s="61"/>
      <c r="F113" s="61"/>
      <c r="G113" s="61"/>
      <c r="H113" s="61"/>
      <c r="I113" s="65"/>
      <c r="J113" s="336"/>
      <c r="K113" s="336"/>
      <c r="L113" s="88"/>
    </row>
    <row r="114" spans="1:13" s="8" customFormat="1" ht="15" customHeight="1">
      <c r="A114" s="58"/>
      <c r="B114" s="62"/>
      <c r="C114" s="144"/>
      <c r="D114" s="57"/>
      <c r="E114" s="61"/>
      <c r="F114" s="61"/>
      <c r="G114" s="61"/>
      <c r="H114" s="61"/>
      <c r="I114" s="65"/>
      <c r="J114" s="336"/>
      <c r="K114" s="336"/>
      <c r="L114" s="88"/>
    </row>
    <row r="115" spans="1:13" s="8" customFormat="1" ht="20.25" customHeight="1" thickBot="1">
      <c r="A115" s="58"/>
      <c r="B115" s="62"/>
      <c r="C115" s="149" t="s">
        <v>83</v>
      </c>
      <c r="D115" s="57"/>
      <c r="E115" s="61"/>
      <c r="F115" s="61"/>
      <c r="G115" s="61"/>
      <c r="H115" s="61"/>
      <c r="I115" s="65"/>
      <c r="J115" s="336"/>
      <c r="K115" s="336"/>
      <c r="L115" s="88"/>
    </row>
    <row r="116" spans="1:13" s="8" customFormat="1" ht="28.5" customHeight="1" thickBot="1">
      <c r="A116" s="58"/>
      <c r="B116" s="67"/>
      <c r="C116" s="223" t="s">
        <v>255</v>
      </c>
      <c r="D116" s="62" t="s">
        <v>123</v>
      </c>
      <c r="E116" s="137"/>
      <c r="F116" s="137"/>
      <c r="G116" s="137"/>
      <c r="H116" s="137"/>
      <c r="I116" s="240" t="s">
        <v>245</v>
      </c>
      <c r="J116" s="308" t="str">
        <f>IF(COUNTBLANK(J118:J120)=0,J131*J118+J129*J119+J130*J120,"")</f>
        <v/>
      </c>
      <c r="K116" s="65" t="s">
        <v>52</v>
      </c>
      <c r="L116" s="337" t="s">
        <v>29</v>
      </c>
      <c r="M116" s="10"/>
    </row>
    <row r="117" spans="1:13" s="8" customFormat="1" ht="4.5" customHeight="1">
      <c r="A117" s="58"/>
      <c r="B117" s="62"/>
      <c r="C117" s="223"/>
      <c r="D117" s="57"/>
      <c r="E117" s="57"/>
      <c r="F117" s="57"/>
      <c r="G117" s="57"/>
      <c r="H117" s="57"/>
      <c r="I117" s="223"/>
      <c r="J117" s="309"/>
      <c r="K117" s="65"/>
      <c r="L117" s="337"/>
    </row>
    <row r="118" spans="1:13" s="8" customFormat="1" ht="18" customHeight="1">
      <c r="A118" s="58"/>
      <c r="B118" s="62"/>
      <c r="C118" s="223" t="s">
        <v>271</v>
      </c>
      <c r="D118" s="57" t="s">
        <v>124</v>
      </c>
      <c r="E118" s="68"/>
      <c r="F118" s="68"/>
      <c r="G118" s="71"/>
      <c r="H118" s="71"/>
      <c r="I118" s="243" t="s">
        <v>246</v>
      </c>
      <c r="J118" s="310" t="str">
        <f>+J14</f>
        <v/>
      </c>
      <c r="K118" s="65" t="s">
        <v>24</v>
      </c>
      <c r="L118" s="337" t="s">
        <v>31</v>
      </c>
    </row>
    <row r="119" spans="1:13" s="8" customFormat="1" ht="18" customHeight="1">
      <c r="A119" s="58"/>
      <c r="B119" s="62"/>
      <c r="C119" s="223" t="s">
        <v>256</v>
      </c>
      <c r="D119" s="57" t="s">
        <v>125</v>
      </c>
      <c r="E119" s="68"/>
      <c r="F119" s="68"/>
      <c r="G119" s="71"/>
      <c r="H119" s="71"/>
      <c r="I119" s="226" t="s">
        <v>247</v>
      </c>
      <c r="J119" s="311" t="str">
        <f>+J31</f>
        <v/>
      </c>
      <c r="K119" s="65" t="s">
        <v>58</v>
      </c>
      <c r="L119" s="337" t="s">
        <v>31</v>
      </c>
    </row>
    <row r="120" spans="1:13" s="8" customFormat="1" ht="18" customHeight="1">
      <c r="A120" s="58"/>
      <c r="B120" s="62"/>
      <c r="C120" s="223" t="s">
        <v>257</v>
      </c>
      <c r="D120" s="57" t="s">
        <v>126</v>
      </c>
      <c r="E120" s="68"/>
      <c r="F120" s="68"/>
      <c r="G120" s="71"/>
      <c r="H120" s="71"/>
      <c r="I120" s="226" t="s">
        <v>248</v>
      </c>
      <c r="J120" s="312" t="str">
        <f>+J69</f>
        <v/>
      </c>
      <c r="K120" s="65" t="s">
        <v>58</v>
      </c>
      <c r="L120" s="337" t="s">
        <v>31</v>
      </c>
    </row>
    <row r="121" spans="1:13" s="8" customFormat="1" ht="13.5" customHeight="1">
      <c r="A121" s="58"/>
      <c r="B121" s="62"/>
      <c r="C121" s="220"/>
      <c r="D121" s="57"/>
      <c r="E121" s="62"/>
      <c r="F121" s="62"/>
      <c r="G121" s="62"/>
      <c r="H121" s="138"/>
      <c r="I121" s="225"/>
      <c r="J121" s="65"/>
      <c r="K121" s="84"/>
      <c r="L121" s="337"/>
    </row>
    <row r="122" spans="1:13" s="8" customFormat="1" ht="16.5" customHeight="1" thickBot="1">
      <c r="A122" s="58"/>
      <c r="B122" s="62"/>
      <c r="C122" s="149" t="s">
        <v>84</v>
      </c>
      <c r="D122" s="57"/>
      <c r="E122" s="62"/>
      <c r="F122" s="62"/>
      <c r="G122" s="62"/>
      <c r="H122" s="138"/>
      <c r="I122" s="225"/>
      <c r="J122" s="65"/>
      <c r="K122" s="84"/>
      <c r="L122" s="337"/>
    </row>
    <row r="123" spans="1:13" s="8" customFormat="1" ht="27.75" customHeight="1" thickBot="1">
      <c r="A123" s="58"/>
      <c r="B123" s="67"/>
      <c r="C123" s="223" t="s">
        <v>258</v>
      </c>
      <c r="D123" s="57" t="s">
        <v>127</v>
      </c>
      <c r="E123" s="137"/>
      <c r="F123" s="137"/>
      <c r="G123" s="62"/>
      <c r="H123" s="62"/>
      <c r="I123" s="240" t="s">
        <v>249</v>
      </c>
      <c r="J123" s="308" t="str">
        <f>IF(COUNTBLANK(J125:J127)=0,J131*J125+J129*J126+J130*J127,"")</f>
        <v/>
      </c>
      <c r="K123" s="65" t="s">
        <v>52</v>
      </c>
      <c r="L123" s="337" t="s">
        <v>29</v>
      </c>
      <c r="M123" s="10"/>
    </row>
    <row r="124" spans="1:13" s="8" customFormat="1" ht="3.75" customHeight="1">
      <c r="A124" s="58"/>
      <c r="B124" s="62"/>
      <c r="C124" s="223"/>
      <c r="D124" s="57"/>
      <c r="E124" s="62"/>
      <c r="F124" s="62"/>
      <c r="G124" s="62"/>
      <c r="H124" s="138"/>
      <c r="I124" s="225"/>
      <c r="J124" s="65"/>
      <c r="K124" s="84"/>
      <c r="L124" s="337"/>
    </row>
    <row r="125" spans="1:13" s="8" customFormat="1" ht="18" customHeight="1">
      <c r="A125" s="58"/>
      <c r="B125" s="62"/>
      <c r="C125" s="223" t="s">
        <v>259</v>
      </c>
      <c r="D125" s="57" t="s">
        <v>128</v>
      </c>
      <c r="E125" s="68"/>
      <c r="F125" s="68"/>
      <c r="G125" s="71"/>
      <c r="H125" s="71"/>
      <c r="I125" s="243" t="s">
        <v>250</v>
      </c>
      <c r="J125" s="310" t="str">
        <f>+J22</f>
        <v/>
      </c>
      <c r="K125" s="65" t="s">
        <v>24</v>
      </c>
      <c r="L125" s="337" t="s">
        <v>31</v>
      </c>
    </row>
    <row r="126" spans="1:13" s="8" customFormat="1" ht="18" customHeight="1">
      <c r="A126" s="58"/>
      <c r="B126" s="62"/>
      <c r="C126" s="223" t="s">
        <v>260</v>
      </c>
      <c r="D126" s="57" t="s">
        <v>129</v>
      </c>
      <c r="E126" s="68"/>
      <c r="F126" s="68"/>
      <c r="G126" s="71"/>
      <c r="H126" s="71"/>
      <c r="I126" s="226" t="s">
        <v>251</v>
      </c>
      <c r="J126" s="311" t="str">
        <f>+J36</f>
        <v/>
      </c>
      <c r="K126" s="65" t="s">
        <v>58</v>
      </c>
      <c r="L126" s="337" t="s">
        <v>31</v>
      </c>
    </row>
    <row r="127" spans="1:13" s="8" customFormat="1" ht="18" customHeight="1">
      <c r="A127" s="58"/>
      <c r="B127" s="62"/>
      <c r="C127" s="223" t="s">
        <v>261</v>
      </c>
      <c r="D127" s="57" t="s">
        <v>130</v>
      </c>
      <c r="E127" s="68"/>
      <c r="F127" s="68"/>
      <c r="G127" s="71"/>
      <c r="H127" s="71"/>
      <c r="I127" s="226" t="s">
        <v>239</v>
      </c>
      <c r="J127" s="312" t="str">
        <f>+J102</f>
        <v/>
      </c>
      <c r="K127" s="65" t="s">
        <v>58</v>
      </c>
      <c r="L127" s="337" t="s">
        <v>31</v>
      </c>
    </row>
    <row r="128" spans="1:13" s="8" customFormat="1" ht="3.75" customHeight="1">
      <c r="A128" s="58"/>
      <c r="B128" s="62"/>
      <c r="C128" s="223"/>
      <c r="D128" s="57"/>
      <c r="E128" s="62"/>
      <c r="F128" s="62"/>
      <c r="G128" s="62"/>
      <c r="H128" s="138"/>
      <c r="I128" s="225"/>
      <c r="J128" s="65"/>
      <c r="K128" s="84"/>
      <c r="L128" s="337"/>
    </row>
    <row r="129" spans="1:12" s="8" customFormat="1" ht="18" customHeight="1">
      <c r="A129" s="58"/>
      <c r="B129" s="62"/>
      <c r="C129" s="223" t="s">
        <v>262</v>
      </c>
      <c r="D129" s="57" t="s">
        <v>149</v>
      </c>
      <c r="E129" s="71"/>
      <c r="F129" s="71"/>
      <c r="G129" s="71"/>
      <c r="H129" s="71"/>
      <c r="I129" s="226" t="s">
        <v>252</v>
      </c>
      <c r="J129" s="278">
        <v>5</v>
      </c>
      <c r="K129" s="65" t="s">
        <v>59</v>
      </c>
      <c r="L129" s="131" t="s">
        <v>37</v>
      </c>
    </row>
    <row r="130" spans="1:12" s="8" customFormat="1" ht="18" customHeight="1">
      <c r="A130" s="58"/>
      <c r="B130" s="62"/>
      <c r="C130" s="223" t="s">
        <v>263</v>
      </c>
      <c r="D130" s="57" t="s">
        <v>150</v>
      </c>
      <c r="E130" s="71"/>
      <c r="F130" s="71"/>
      <c r="G130" s="71"/>
      <c r="H130" s="71"/>
      <c r="I130" s="226" t="s">
        <v>253</v>
      </c>
      <c r="J130" s="278">
        <v>2</v>
      </c>
      <c r="K130" s="65" t="s">
        <v>59</v>
      </c>
      <c r="L130" s="131" t="s">
        <v>37</v>
      </c>
    </row>
    <row r="131" spans="1:12" s="8" customFormat="1" ht="18" customHeight="1">
      <c r="A131" s="58"/>
      <c r="B131" s="62"/>
      <c r="C131" s="223" t="s">
        <v>264</v>
      </c>
      <c r="D131" s="57" t="s">
        <v>131</v>
      </c>
      <c r="E131" s="71"/>
      <c r="F131" s="71"/>
      <c r="G131" s="124"/>
      <c r="H131" s="124"/>
      <c r="I131" s="226" t="s">
        <v>254</v>
      </c>
      <c r="J131" s="278">
        <v>12</v>
      </c>
      <c r="K131" s="65" t="s">
        <v>25</v>
      </c>
      <c r="L131" s="131" t="s">
        <v>37</v>
      </c>
    </row>
    <row r="132" spans="1:12" s="8" customFormat="1" ht="17.25" customHeight="1">
      <c r="A132" s="58"/>
      <c r="B132" s="62"/>
      <c r="C132" s="62"/>
      <c r="D132" s="57"/>
      <c r="E132" s="57"/>
      <c r="F132" s="57"/>
      <c r="G132" s="57"/>
      <c r="H132" s="57"/>
      <c r="I132" s="82"/>
      <c r="J132" s="115"/>
      <c r="K132" s="65"/>
      <c r="L132" s="337"/>
    </row>
    <row r="133" spans="1:12" s="8" customFormat="1" ht="17.25" customHeight="1">
      <c r="A133" s="58"/>
      <c r="B133" s="62"/>
      <c r="C133" s="62"/>
      <c r="D133" s="57"/>
      <c r="E133" s="57"/>
      <c r="F133" s="57"/>
      <c r="G133" s="57"/>
      <c r="H133" s="57"/>
      <c r="I133" s="82"/>
      <c r="J133" s="115"/>
      <c r="K133" s="65"/>
      <c r="L133" s="337"/>
    </row>
    <row r="134" spans="1:12" s="8" customFormat="1" ht="17.25" customHeight="1">
      <c r="A134" s="58"/>
      <c r="B134" s="62"/>
      <c r="C134" s="62"/>
      <c r="D134" s="57"/>
      <c r="E134" s="57"/>
      <c r="F134" s="57"/>
      <c r="G134" s="57"/>
      <c r="H134" s="57"/>
      <c r="I134" s="82"/>
      <c r="J134" s="115"/>
      <c r="K134" s="65"/>
      <c r="L134" s="337"/>
    </row>
    <row r="135" spans="1:12" s="8" customFormat="1" ht="17.25" customHeight="1">
      <c r="A135" s="58"/>
      <c r="B135" s="62"/>
      <c r="C135" s="62"/>
      <c r="D135" s="57"/>
      <c r="E135" s="57"/>
      <c r="F135" s="57"/>
      <c r="G135" s="57"/>
      <c r="H135" s="57"/>
      <c r="I135" s="82"/>
      <c r="J135" s="115"/>
      <c r="K135" s="65"/>
      <c r="L135" s="337"/>
    </row>
    <row r="136" spans="1:12" s="8" customFormat="1" ht="17.25" customHeight="1">
      <c r="A136" s="58"/>
      <c r="B136" s="62"/>
      <c r="C136" s="62"/>
      <c r="D136" s="57"/>
      <c r="E136" s="57"/>
      <c r="F136" s="57"/>
      <c r="G136" s="57"/>
      <c r="H136" s="57"/>
      <c r="I136" s="82"/>
      <c r="J136" s="115"/>
      <c r="K136" s="65"/>
      <c r="L136" s="337"/>
    </row>
    <row r="137" spans="1:12" s="8" customFormat="1" ht="17.25" customHeight="1">
      <c r="A137" s="58"/>
      <c r="B137" s="62"/>
      <c r="C137" s="62"/>
      <c r="D137" s="57"/>
      <c r="E137" s="57"/>
      <c r="F137" s="57"/>
      <c r="G137" s="57"/>
      <c r="H137" s="57"/>
      <c r="I137" s="82"/>
      <c r="J137" s="115"/>
      <c r="K137" s="65"/>
      <c r="L137" s="337"/>
    </row>
    <row r="138" spans="1:12" s="8" customFormat="1" ht="17.25" customHeight="1">
      <c r="A138" s="58"/>
      <c r="B138" s="62"/>
      <c r="C138" s="62"/>
      <c r="D138" s="57"/>
      <c r="E138" s="57"/>
      <c r="F138" s="57"/>
      <c r="G138" s="57"/>
      <c r="H138" s="57"/>
      <c r="I138" s="82"/>
      <c r="J138" s="115"/>
      <c r="K138" s="65"/>
      <c r="L138" s="337"/>
    </row>
    <row r="139" spans="1:12" s="8" customFormat="1" ht="17.25" customHeight="1">
      <c r="A139" s="58"/>
      <c r="B139" s="62"/>
      <c r="C139" s="62"/>
      <c r="D139" s="57"/>
      <c r="E139" s="57"/>
      <c r="F139" s="57"/>
      <c r="G139" s="57"/>
      <c r="H139" s="57"/>
      <c r="I139" s="82"/>
      <c r="J139" s="115"/>
      <c r="K139" s="65"/>
      <c r="L139" s="337"/>
    </row>
    <row r="140" spans="1:12" s="8" customFormat="1" ht="17.25" customHeight="1">
      <c r="A140" s="58"/>
      <c r="B140" s="62"/>
      <c r="C140" s="62"/>
      <c r="D140" s="57"/>
      <c r="E140" s="57"/>
      <c r="F140" s="57"/>
      <c r="G140" s="57"/>
      <c r="H140" s="57"/>
      <c r="I140" s="82"/>
      <c r="J140" s="115"/>
      <c r="K140" s="65"/>
      <c r="L140" s="337"/>
    </row>
    <row r="141" spans="1:12" s="8" customFormat="1" ht="17.25" customHeight="1">
      <c r="A141" s="58"/>
      <c r="B141" s="62"/>
      <c r="C141" s="62"/>
      <c r="D141" s="57"/>
      <c r="E141" s="57"/>
      <c r="F141" s="57"/>
      <c r="G141" s="57"/>
      <c r="H141" s="57"/>
      <c r="I141" s="82"/>
      <c r="J141" s="115"/>
      <c r="K141" s="65"/>
      <c r="L141" s="337"/>
    </row>
    <row r="142" spans="1:12" s="8" customFormat="1" ht="17.25" customHeight="1">
      <c r="A142" s="58"/>
      <c r="B142" s="62"/>
      <c r="C142" s="62"/>
      <c r="D142" s="57"/>
      <c r="E142" s="57"/>
      <c r="F142" s="57"/>
      <c r="G142" s="57"/>
      <c r="H142" s="57"/>
      <c r="I142" s="82"/>
      <c r="J142" s="115"/>
      <c r="K142" s="65"/>
      <c r="L142" s="337"/>
    </row>
    <row r="143" spans="1:12" s="8" customFormat="1" ht="17.25" customHeight="1">
      <c r="A143" s="58"/>
      <c r="B143" s="62"/>
      <c r="C143" s="62"/>
      <c r="D143" s="57"/>
      <c r="E143" s="57"/>
      <c r="F143" s="57"/>
      <c r="G143" s="57"/>
      <c r="H143" s="57"/>
      <c r="I143" s="82"/>
      <c r="J143" s="115"/>
      <c r="K143" s="65"/>
      <c r="L143" s="337"/>
    </row>
    <row r="144" spans="1:12" s="8" customFormat="1" ht="17.25" customHeight="1">
      <c r="A144" s="58"/>
      <c r="B144" s="62"/>
      <c r="C144" s="62"/>
      <c r="D144" s="57"/>
      <c r="E144" s="57"/>
      <c r="F144" s="57"/>
      <c r="G144" s="57"/>
      <c r="H144" s="57"/>
      <c r="I144" s="82"/>
      <c r="J144" s="115"/>
      <c r="K144" s="65"/>
      <c r="L144" s="337"/>
    </row>
    <row r="145" spans="1:12" s="8" customFormat="1" ht="17.25" customHeight="1">
      <c r="A145" s="58"/>
      <c r="B145" s="62"/>
      <c r="C145" s="62"/>
      <c r="D145" s="57"/>
      <c r="E145" s="57"/>
      <c r="F145" s="57"/>
      <c r="G145" s="57"/>
      <c r="H145" s="57"/>
      <c r="I145" s="82"/>
      <c r="J145" s="115"/>
      <c r="K145" s="65"/>
      <c r="L145" s="337"/>
    </row>
    <row r="146" spans="1:12" s="8" customFormat="1" ht="17.25" customHeight="1">
      <c r="A146" s="58"/>
      <c r="B146" s="62"/>
      <c r="C146" s="62"/>
      <c r="D146" s="57"/>
      <c r="E146" s="57"/>
      <c r="F146" s="57"/>
      <c r="G146" s="57"/>
      <c r="H146" s="57"/>
      <c r="I146" s="82"/>
      <c r="J146" s="115"/>
      <c r="K146" s="65"/>
      <c r="L146" s="337"/>
    </row>
    <row r="147" spans="1:12" s="8" customFormat="1" ht="17.25" customHeight="1">
      <c r="A147" s="58"/>
      <c r="B147" s="62"/>
      <c r="C147" s="62"/>
      <c r="D147" s="57"/>
      <c r="E147" s="57"/>
      <c r="F147" s="57"/>
      <c r="G147" s="57"/>
      <c r="H147" s="57"/>
      <c r="I147" s="82"/>
      <c r="J147" s="115"/>
      <c r="K147" s="65"/>
      <c r="L147" s="337"/>
    </row>
    <row r="148" spans="1:12" s="8" customFormat="1" ht="17.25" customHeight="1">
      <c r="A148" s="58"/>
      <c r="B148" s="62"/>
      <c r="C148" s="62"/>
      <c r="D148" s="57"/>
      <c r="E148" s="57"/>
      <c r="F148" s="57"/>
      <c r="G148" s="57"/>
      <c r="H148" s="57"/>
      <c r="I148" s="82"/>
      <c r="J148" s="115"/>
      <c r="K148" s="65"/>
      <c r="L148" s="337"/>
    </row>
    <row r="149" spans="1:12" s="8" customFormat="1" ht="17.25" customHeight="1">
      <c r="A149" s="58"/>
      <c r="B149" s="62"/>
      <c r="C149" s="62"/>
      <c r="D149" s="57"/>
      <c r="E149" s="57"/>
      <c r="F149" s="57"/>
      <c r="G149" s="57"/>
      <c r="H149" s="57"/>
      <c r="I149" s="82"/>
      <c r="J149" s="115"/>
      <c r="K149" s="65"/>
      <c r="L149" s="337"/>
    </row>
    <row r="150" spans="1:12" s="8" customFormat="1" ht="17.25" customHeight="1">
      <c r="A150" s="58"/>
      <c r="B150" s="62"/>
      <c r="C150" s="62"/>
      <c r="D150" s="57"/>
      <c r="E150" s="57"/>
      <c r="F150" s="57"/>
      <c r="G150" s="57"/>
      <c r="H150" s="57"/>
      <c r="I150" s="82"/>
      <c r="J150" s="115"/>
      <c r="K150" s="65"/>
      <c r="L150" s="337"/>
    </row>
    <row r="151" spans="1:12" s="8" customFormat="1" ht="17.25" customHeight="1">
      <c r="A151" s="58"/>
      <c r="B151" s="62"/>
      <c r="C151" s="62"/>
      <c r="D151" s="57"/>
      <c r="E151" s="57"/>
      <c r="F151" s="57"/>
      <c r="G151" s="57"/>
      <c r="H151" s="57"/>
      <c r="I151" s="82"/>
      <c r="J151" s="115"/>
      <c r="K151" s="65"/>
      <c r="L151" s="337"/>
    </row>
    <row r="152" spans="1:12" s="19" customFormat="1" ht="17.25" customHeight="1" thickBot="1">
      <c r="A152" s="119"/>
      <c r="B152" s="87"/>
      <c r="C152" s="145"/>
      <c r="D152" s="145"/>
      <c r="E152" s="87"/>
      <c r="F152" s="87"/>
      <c r="G152" s="87"/>
      <c r="H152" s="87"/>
      <c r="I152" s="87"/>
      <c r="J152" s="87"/>
      <c r="K152" s="87"/>
      <c r="L152" s="147"/>
    </row>
  </sheetData>
  <sheetProtection password="CC9A" sheet="1" objects="1" scenarios="1" formatCells="0" formatRows="0" insertRows="0" deleteRows="0"/>
  <mergeCells count="29">
    <mergeCell ref="A52:L52"/>
    <mergeCell ref="K53:L53"/>
    <mergeCell ref="C54:H54"/>
    <mergeCell ref="J54:L54"/>
    <mergeCell ref="A53:B53"/>
    <mergeCell ref="A54:B54"/>
    <mergeCell ref="C53:J53"/>
    <mergeCell ref="A2:L2"/>
    <mergeCell ref="C3:J3"/>
    <mergeCell ref="C4:H4"/>
    <mergeCell ref="E5:F5"/>
    <mergeCell ref="J4:L4"/>
    <mergeCell ref="K5:K6"/>
    <mergeCell ref="E6:F6"/>
    <mergeCell ref="A3:B3"/>
    <mergeCell ref="C5:D6"/>
    <mergeCell ref="G5:G6"/>
    <mergeCell ref="I5:I6"/>
    <mergeCell ref="A4:B4"/>
    <mergeCell ref="A5:B5"/>
    <mergeCell ref="A6:B6"/>
    <mergeCell ref="K3:L3"/>
    <mergeCell ref="A107:L107"/>
    <mergeCell ref="A108:B108"/>
    <mergeCell ref="C108:J108"/>
    <mergeCell ref="K108:L108"/>
    <mergeCell ref="J109:L109"/>
    <mergeCell ref="A109:B109"/>
    <mergeCell ref="C109:H109"/>
  </mergeCells>
  <phoneticPr fontId="3"/>
  <conditionalFormatting sqref="J16:J17 J104 J132:J151">
    <cfRule type="cellIs" dxfId="5" priority="33" stopIfTrue="1" operator="greaterThan">
      <formula>0.1</formula>
    </cfRule>
  </conditionalFormatting>
  <conditionalFormatting sqref="J24:J25">
    <cfRule type="cellIs" dxfId="4" priority="27" stopIfTrue="1" operator="greaterThan">
      <formula>0.1</formula>
    </cfRule>
  </conditionalFormatting>
  <conditionalFormatting sqref="J71">
    <cfRule type="cellIs" dxfId="3" priority="26" stopIfTrue="1" operator="greaterThan">
      <formula>0.1</formula>
    </cfRule>
  </conditionalFormatting>
  <conditionalFormatting sqref="J129">
    <cfRule type="expression" dxfId="2" priority="3" stopIfTrue="1">
      <formula>$J$129&lt;&gt;5</formula>
    </cfRule>
  </conditionalFormatting>
  <conditionalFormatting sqref="J130">
    <cfRule type="expression" dxfId="1" priority="2" stopIfTrue="1">
      <formula>$J$130&lt;&gt;2</formula>
    </cfRule>
  </conditionalFormatting>
  <conditionalFormatting sqref="J131">
    <cfRule type="expression" dxfId="0" priority="1" stopIfTrue="1">
      <formula>$J$131&lt;&gt;12</formula>
    </cfRule>
  </conditionalFormatting>
  <dataValidations count="2">
    <dataValidation type="list" allowBlank="1" showInputMessage="1" showErrorMessage="1" sqref="I50">
      <formula1>"湿 式,乾　式"</formula1>
    </dataValidation>
    <dataValidation type="list" allowBlank="1" showInputMessage="1" showErrorMessage="1" sqref="I88">
      <formula1>"（選択）,湿　式,乾　式"</formula1>
    </dataValidation>
  </dataValidations>
  <pageMargins left="0.78740157480314965" right="0.51181102362204722" top="0.78740157480314965" bottom="0.39370078740157483" header="0.19685039370078741" footer="0.19685039370078741"/>
  <pageSetup paperSize="9" fitToHeight="0" orientation="portrait" horizontalDpi="300" verticalDpi="300" r:id="rId1"/>
  <headerFooter alignWithMargins="0"/>
  <rowBreaks count="2" manualBreakCount="2">
    <brk id="50" max="11" man="1"/>
    <brk id="10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表紙</vt:lpstr>
      <vt:lpstr>1.定格エネルギー消費量</vt:lpstr>
      <vt:lpstr>3.立上り性能</vt:lpstr>
      <vt:lpstr>5.エネルギー消費量 </vt:lpstr>
      <vt:lpstr>'1.定格エネルギー消費量'!Print_Area</vt:lpstr>
      <vt:lpstr>'3.立上り性能'!Print_Area</vt:lpstr>
      <vt:lpstr>'5.エネルギー消費量 '!Print_Area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2016-02-10T13:06:31Z</dcterms:created>
  <dcterms:modified xsi:type="dcterms:W3CDTF">2017-03-15T23:45:10Z</dcterms:modified>
</cp:coreProperties>
</file>